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macrosheets/sheet1.xml" ContentType="application/vnd.ms-excel.macro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G:\Regulatory Counsel\Private\2024 UNSG Rate Case\_UNSG ARAM\2026\Workpapers\"/>
    </mc:Choice>
  </mc:AlternateContent>
  <xr:revisionPtr revIDLastSave="0" documentId="13_ncr:1_{08DA7496-7DB7-4626-B4EC-4B2EBBF19555}" xr6:coauthVersionLast="47" xr6:coauthVersionMax="47" xr10:uidLastSave="{00000000-0000-0000-0000-000000000000}"/>
  <bookViews>
    <workbookView xWindow="28680" yWindow="-165" windowWidth="29040" windowHeight="15720" tabRatio="854" activeTab="9" xr2:uid="{00000000-000D-0000-FFFF-FFFF00000000}"/>
  </bookViews>
  <sheets>
    <sheet name="1 Income" sheetId="3" r:id="rId1"/>
    <sheet name="2 Query- UNSG ARAM 0626" sheetId="9" r:id="rId2"/>
    <sheet name="Query-TEP" sheetId="5" state="hidden" r:id="rId3"/>
    <sheet name="Query-All Companies 21" sheetId="13" state="hidden" r:id="rId4"/>
    <sheet name="Query-All Companies" sheetId="6" state="hidden" r:id="rId5"/>
    <sheet name="3 FY Invoices 25_26" sheetId="11" r:id="rId6"/>
    <sheet name="4 Co_ET pivot" sheetId="16" r:id="rId7"/>
    <sheet name="5-7 query - all companies" sheetId="17" r:id="rId8"/>
    <sheet name="2018 Fee Recon" sheetId="7" state="hidden" r:id="rId9"/>
    <sheet name="8 2025_2026 Mass Formula" sheetId="8" r:id="rId10"/>
    <sheet name="Macro1" sheetId="2" state="veryHidden" r:id="rId11"/>
  </sheets>
  <definedNames>
    <definedName name="_xlnm._FilterDatabase" localSheetId="1" hidden="1">'2 Query- UNSG ARAM 0626'!$A$11:$Z$65</definedName>
    <definedName name="_xlnm._FilterDatabase" localSheetId="4" hidden="1">'Query-All Companies'!$A$10:$P$10</definedName>
    <definedName name="Macro1">Macro1!$A$1</definedName>
    <definedName name="Macro10">Macro1!$A$8</definedName>
    <definedName name="Macro11">Macro1!$A$15</definedName>
    <definedName name="Macro12">Macro1!$A$22</definedName>
    <definedName name="Macro13">Macro1!$A$29</definedName>
    <definedName name="Macro14">Macro1!$A$36</definedName>
    <definedName name="Macro15">Macro1!$A$43</definedName>
    <definedName name="Macro16">Macro1!$A$50</definedName>
    <definedName name="Macro2">Macro1!$A$88</definedName>
    <definedName name="Macro3">Macro1!$A$95</definedName>
    <definedName name="Macro4">Macro1!$A$102</definedName>
    <definedName name="Macro5">Macro1!$A$109</definedName>
    <definedName name="Macro6">Macro1!$A$116</definedName>
    <definedName name="Macro7">Macro1!$A$123</definedName>
    <definedName name="Macro8">Macro1!$A$130</definedName>
    <definedName name="Macro9">Macro1!$A$137</definedName>
    <definedName name="_xlnm.Print_Area" localSheetId="5">'3 FY Invoices 25_26'!$A$1:$S$89</definedName>
    <definedName name="_xlnm.Print_Area" localSheetId="9">'8 2025_2026 Mass Formula'!$A$1:$M$33</definedName>
    <definedName name="Recover">Macro1!$A$144</definedName>
    <definedName name="TableName">"Dummy"</definedName>
  </definedNames>
  <calcPr calcId="191029" concurrentCalc="0"/>
  <pivotCaches>
    <pivotCache cacheId="0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9" i="11" l="1"/>
  <c r="R27" i="11"/>
  <c r="R23" i="11"/>
  <c r="R22" i="11"/>
  <c r="R21" i="11"/>
  <c r="O23" i="11"/>
  <c r="R26" i="11"/>
  <c r="R20" i="11"/>
  <c r="D20" i="3"/>
  <c r="D21" i="3"/>
  <c r="D18" i="3"/>
  <c r="D19" i="3"/>
  <c r="D32" i="3"/>
  <c r="C32" i="3"/>
  <c r="C34" i="3"/>
  <c r="D34" i="3"/>
  <c r="C59" i="7"/>
  <c r="D5" i="7"/>
  <c r="P51" i="7"/>
  <c r="P52" i="7"/>
  <c r="P43" i="7"/>
  <c r="P45" i="7"/>
  <c r="P47" i="7"/>
  <c r="N43" i="7"/>
  <c r="M43" i="7"/>
  <c r="L43" i="7"/>
  <c r="K43" i="7"/>
  <c r="J43" i="7"/>
  <c r="I43" i="7"/>
  <c r="C60" i="7"/>
  <c r="C61" i="7"/>
  <c r="O42" i="7"/>
  <c r="Q42" i="7"/>
  <c r="Q41" i="7"/>
  <c r="O41" i="7"/>
  <c r="O40" i="7"/>
  <c r="Q40" i="7"/>
  <c r="O39" i="7"/>
  <c r="Q39" i="7"/>
  <c r="O38" i="7"/>
  <c r="Q38" i="7"/>
  <c r="Q37" i="7"/>
  <c r="O37" i="7"/>
  <c r="O36" i="7"/>
  <c r="Q36" i="7"/>
  <c r="O35" i="7"/>
  <c r="Q35" i="7"/>
  <c r="O34" i="7"/>
  <c r="Q34" i="7"/>
  <c r="O33" i="7"/>
  <c r="Q33" i="7"/>
  <c r="O32" i="7"/>
  <c r="Q32" i="7"/>
  <c r="D28" i="7"/>
  <c r="E28" i="7"/>
  <c r="D27" i="7"/>
  <c r="E27" i="7"/>
  <c r="D26" i="7"/>
  <c r="E26" i="7"/>
  <c r="D25" i="7"/>
  <c r="E25" i="7"/>
  <c r="D24" i="7"/>
  <c r="E24" i="7"/>
  <c r="D23" i="7"/>
  <c r="E23" i="7"/>
  <c r="D22" i="7"/>
  <c r="E22" i="7"/>
  <c r="D21" i="7"/>
  <c r="E21" i="7"/>
  <c r="D20" i="7"/>
  <c r="E20" i="7"/>
  <c r="D19" i="7"/>
  <c r="E19" i="7"/>
  <c r="D18" i="7"/>
  <c r="E18" i="7"/>
  <c r="C14" i="7"/>
  <c r="N14" i="7"/>
  <c r="O13" i="7"/>
  <c r="N13" i="7"/>
  <c r="M13" i="7"/>
  <c r="L13" i="7"/>
  <c r="K13" i="7"/>
  <c r="J13" i="7"/>
  <c r="I13" i="7"/>
  <c r="H13" i="7"/>
  <c r="G13" i="7"/>
  <c r="F13" i="7"/>
  <c r="E13" i="7"/>
  <c r="D13" i="7"/>
  <c r="O12" i="7"/>
  <c r="N12" i="7"/>
  <c r="M12" i="7"/>
  <c r="L12" i="7"/>
  <c r="K12" i="7"/>
  <c r="J12" i="7"/>
  <c r="I12" i="7"/>
  <c r="H12" i="7"/>
  <c r="G12" i="7"/>
  <c r="F12" i="7"/>
  <c r="E12" i="7"/>
  <c r="D12" i="7"/>
  <c r="O11" i="7"/>
  <c r="N11" i="7"/>
  <c r="M11" i="7"/>
  <c r="L11" i="7"/>
  <c r="K11" i="7"/>
  <c r="J11" i="7"/>
  <c r="I11" i="7"/>
  <c r="H11" i="7"/>
  <c r="G11" i="7"/>
  <c r="F11" i="7"/>
  <c r="E11" i="7"/>
  <c r="D11" i="7"/>
  <c r="C10" i="7"/>
  <c r="O10" i="7"/>
  <c r="N9" i="7"/>
  <c r="F9" i="7"/>
  <c r="C9" i="7"/>
  <c r="M9" i="7"/>
  <c r="O8" i="7"/>
  <c r="N8" i="7"/>
  <c r="M8" i="7"/>
  <c r="L8" i="7"/>
  <c r="K8" i="7"/>
  <c r="J8" i="7"/>
  <c r="I8" i="7"/>
  <c r="H8" i="7"/>
  <c r="G8" i="7"/>
  <c r="F8" i="7"/>
  <c r="E8" i="7"/>
  <c r="D8" i="7"/>
  <c r="N7" i="7"/>
  <c r="L7" i="7"/>
  <c r="J7" i="7"/>
  <c r="I7" i="7"/>
  <c r="H7" i="7"/>
  <c r="F7" i="7"/>
  <c r="E7" i="7"/>
  <c r="D7" i="7"/>
  <c r="C7" i="7"/>
  <c r="O6" i="7"/>
  <c r="N6" i="7"/>
  <c r="M6" i="7"/>
  <c r="L6" i="7"/>
  <c r="K6" i="7"/>
  <c r="J6" i="7"/>
  <c r="I6" i="7"/>
  <c r="H6" i="7"/>
  <c r="G6" i="7"/>
  <c r="F6" i="7"/>
  <c r="E6" i="7"/>
  <c r="D6" i="7"/>
  <c r="O5" i="7"/>
  <c r="N5" i="7"/>
  <c r="M5" i="7"/>
  <c r="L5" i="7"/>
  <c r="K5" i="7"/>
  <c r="J5" i="7"/>
  <c r="I5" i="7"/>
  <c r="H5" i="7"/>
  <c r="G5" i="7"/>
  <c r="F5" i="7"/>
  <c r="E5" i="7"/>
  <c r="D10" i="7"/>
  <c r="O43" i="7"/>
  <c r="Q43" i="7"/>
  <c r="E10" i="7"/>
  <c r="H10" i="7"/>
  <c r="I10" i="7"/>
  <c r="L10" i="7"/>
  <c r="C15" i="7"/>
  <c r="M7" i="7"/>
  <c r="J9" i="7"/>
  <c r="M10" i="7"/>
  <c r="P6" i="7"/>
  <c r="P12" i="7"/>
  <c r="P11" i="7"/>
  <c r="P13" i="7"/>
  <c r="P8" i="7"/>
  <c r="G14" i="7"/>
  <c r="O14" i="7"/>
  <c r="G9" i="7"/>
  <c r="K9" i="7"/>
  <c r="O9" i="7"/>
  <c r="D14" i="7"/>
  <c r="H14" i="7"/>
  <c r="G7" i="7"/>
  <c r="K7" i="7"/>
  <c r="O7" i="7"/>
  <c r="D9" i="7"/>
  <c r="H9" i="7"/>
  <c r="L9" i="7"/>
  <c r="F10" i="7"/>
  <c r="J10" i="7"/>
  <c r="N10" i="7"/>
  <c r="N15" i="7"/>
  <c r="E14" i="7"/>
  <c r="I14" i="7"/>
  <c r="M14" i="7"/>
  <c r="M15" i="7"/>
  <c r="P5" i="7"/>
  <c r="K14" i="7"/>
  <c r="L14" i="7"/>
  <c r="E9" i="7"/>
  <c r="I9" i="7"/>
  <c r="G10" i="7"/>
  <c r="K10" i="7"/>
  <c r="F14" i="7"/>
  <c r="J14" i="7"/>
  <c r="O15" i="7"/>
  <c r="H15" i="7"/>
  <c r="F15" i="7"/>
  <c r="D15" i="7"/>
  <c r="P10" i="7"/>
  <c r="E15" i="7"/>
  <c r="K15" i="7"/>
  <c r="L15" i="7"/>
  <c r="I15" i="7"/>
  <c r="P7" i="7"/>
  <c r="J15" i="7"/>
  <c r="P9" i="7"/>
  <c r="G15" i="7"/>
  <c r="P14" i="7"/>
  <c r="P15" i="7"/>
  <c r="Q15" i="7"/>
  <c r="L19" i="7"/>
  <c r="L25" i="7"/>
</calcChain>
</file>

<file path=xl/sharedStrings.xml><?xml version="1.0" encoding="utf-8"?>
<sst xmlns="http://schemas.openxmlformats.org/spreadsheetml/2006/main" count="7681" uniqueCount="277">
  <si>
    <t>Macro1</t>
  </si>
  <si>
    <t>Macro10</t>
  </si>
  <si>
    <t>Macro11</t>
  </si>
  <si>
    <t>Macro12</t>
  </si>
  <si>
    <t>Macro13</t>
  </si>
  <si>
    <t>Macro14</t>
  </si>
  <si>
    <t>Macro15</t>
  </si>
  <si>
    <t>Macro16</t>
  </si>
  <si>
    <t>Macro2</t>
  </si>
  <si>
    <t>Macro3</t>
  </si>
  <si>
    <t>Macro4</t>
  </si>
  <si>
    <t>Macro5</t>
  </si>
  <si>
    <t>Macro6</t>
  </si>
  <si>
    <t>Macro7</t>
  </si>
  <si>
    <t>Macro8</t>
  </si>
  <si>
    <t>Macro9</t>
  </si>
  <si>
    <t>Recover</t>
  </si>
  <si>
    <t>Auto_Open</t>
  </si>
  <si>
    <t>FERC</t>
  </si>
  <si>
    <t>INCOME STATEMENT PRO FORMA ADJUSTMENT</t>
  </si>
  <si>
    <t>ADJUSTMENT NAME:</t>
  </si>
  <si>
    <t>ADJUSTMENT TO:</t>
  </si>
  <si>
    <t>DATE SUBMITTED:</t>
  </si>
  <si>
    <t>PREPARED BY:</t>
  </si>
  <si>
    <t>CHECKED BY:</t>
  </si>
  <si>
    <t>REVIEWED BY:</t>
  </si>
  <si>
    <t>ACCT</t>
  </si>
  <si>
    <t>FERC ACCOUNT DESCRIPTION</t>
  </si>
  <si>
    <t>DEBIT</t>
  </si>
  <si>
    <t>CREDIT</t>
  </si>
  <si>
    <t>ENTRY TOTAL</t>
  </si>
  <si>
    <t>Reason for Adjustment</t>
  </si>
  <si>
    <t>GL - Transaction Detail-ALL Sources</t>
  </si>
  <si>
    <t>All Segments</t>
  </si>
  <si>
    <t/>
  </si>
  <si>
    <t>and</t>
  </si>
  <si>
    <t>GL Period</t>
  </si>
  <si>
    <t>Co</t>
  </si>
  <si>
    <t>Acct</t>
  </si>
  <si>
    <t>Actvty</t>
  </si>
  <si>
    <t>GL Je Source</t>
  </si>
  <si>
    <t>GL Je Name</t>
  </si>
  <si>
    <t>Debit</t>
  </si>
  <si>
    <t>Credit</t>
  </si>
  <si>
    <t>Amount</t>
  </si>
  <si>
    <t>JAN-18</t>
  </si>
  <si>
    <t>002</t>
  </si>
  <si>
    <t>79200</t>
  </si>
  <si>
    <t>0030</t>
  </si>
  <si>
    <t>0920</t>
  </si>
  <si>
    <t>MassAllocation</t>
  </si>
  <si>
    <t>UNS Charge Back TEP FERC 920 UNSC</t>
  </si>
  <si>
    <t>FEB-18</t>
  </si>
  <si>
    <t>MAR-18</t>
  </si>
  <si>
    <t>APR-18</t>
  </si>
  <si>
    <t>MAY-18</t>
  </si>
  <si>
    <t>JUN-18</t>
  </si>
  <si>
    <t>JUL-18</t>
  </si>
  <si>
    <t>AUG-18</t>
  </si>
  <si>
    <t>SEP-18</t>
  </si>
  <si>
    <t>OCT-18</t>
  </si>
  <si>
    <t>NOV-18</t>
  </si>
  <si>
    <t>DEC-18</t>
  </si>
  <si>
    <t>0920 Total</t>
  </si>
  <si>
    <t>0921</t>
  </si>
  <si>
    <t>UNS Charge Back TEP FERC 921 UNSC</t>
  </si>
  <si>
    <t>0921 Total</t>
  </si>
  <si>
    <t>0923</t>
  </si>
  <si>
    <t>UNS Charge Back TEP FERC 923 UNSC</t>
  </si>
  <si>
    <t>0923 Total</t>
  </si>
  <si>
    <t>0930</t>
  </si>
  <si>
    <t>UNS Charge Back TEP FERC 930 UNSC</t>
  </si>
  <si>
    <t>0930 Total</t>
  </si>
  <si>
    <t>Grand Total</t>
  </si>
  <si>
    <t>This report contains data that may not be released outside the corporation unless specifically authorized by the appropriate data conservator(s).</t>
  </si>
  <si>
    <t>Page 1</t>
  </si>
  <si>
    <t>Cost Ctr</t>
  </si>
  <si>
    <t>GL Cost Center Description</t>
  </si>
  <si>
    <t>GL Activity Description</t>
  </si>
  <si>
    <t>Query Source</t>
  </si>
  <si>
    <t>007</t>
  </si>
  <si>
    <t>UNS Energy</t>
  </si>
  <si>
    <t>Fortis Costs</t>
  </si>
  <si>
    <t>General Ledger</t>
  </si>
  <si>
    <t>Time run: 1/9/2019 2:37:39 PM</t>
  </si>
  <si>
    <r>
      <rPr>
        <sz val="8"/>
        <color theme="1"/>
        <rFont val="Calibri"/>
        <family val="2"/>
      </rPr>
      <t xml:space="preserve">GL Period is LIKE (pattern match) </t>
    </r>
    <r>
      <rPr>
        <b/>
        <sz val="8"/>
        <color theme="1"/>
        <rFont val="Calibri"/>
        <family val="2"/>
      </rPr>
      <t>%-18</t>
    </r>
  </si>
  <si>
    <r>
      <rPr>
        <sz val="8"/>
        <color theme="1"/>
        <rFont val="Calibri"/>
        <family val="2"/>
      </rPr>
      <t xml:space="preserve">GL Account is equal to / is in </t>
    </r>
    <r>
      <rPr>
        <b/>
        <sz val="8"/>
        <color theme="1"/>
        <rFont val="Calibri"/>
        <family val="2"/>
      </rPr>
      <t>79200</t>
    </r>
  </si>
  <si>
    <r>
      <rPr>
        <sz val="8"/>
        <color theme="1"/>
        <rFont val="Calibri"/>
        <family val="2"/>
      </rPr>
      <t xml:space="preserve">GL Activity is equal to / is in </t>
    </r>
    <r>
      <rPr>
        <b/>
        <sz val="8"/>
        <color theme="1"/>
        <rFont val="Calibri"/>
        <family val="2"/>
      </rPr>
      <t>0030</t>
    </r>
  </si>
  <si>
    <r>
      <rPr>
        <sz val="8"/>
        <color theme="1"/>
        <rFont val="Calibri"/>
        <family val="2"/>
      </rPr>
      <t xml:space="preserve">GL Cost Center is equal to / is in </t>
    </r>
    <r>
      <rPr>
        <b/>
        <sz val="8"/>
        <color theme="1"/>
        <rFont val="Calibri"/>
        <family val="2"/>
      </rPr>
      <t>007</t>
    </r>
  </si>
  <si>
    <r>
      <rPr>
        <sz val="8"/>
        <color theme="1"/>
        <rFont val="Calibri"/>
        <family val="2"/>
      </rPr>
      <t xml:space="preserve">GL Company is equal to / is in </t>
    </r>
    <r>
      <rPr>
        <b/>
        <sz val="8"/>
        <color theme="1"/>
        <rFont val="Calibri"/>
        <family val="2"/>
      </rPr>
      <t>002</t>
    </r>
  </si>
  <si>
    <t>Time run: 1/9/2019 2:35:02 PM</t>
  </si>
  <si>
    <t>Bus Ctr</t>
  </si>
  <si>
    <t>GL Business Center Description</t>
  </si>
  <si>
    <t>050</t>
  </si>
  <si>
    <t>000</t>
  </si>
  <si>
    <t>Unspecified</t>
  </si>
  <si>
    <t>0000</t>
  </si>
  <si>
    <t>UNS Charge Back MEH UNSC</t>
  </si>
  <si>
    <t>0000 Total</t>
  </si>
  <si>
    <t>004</t>
  </si>
  <si>
    <t>TEP Shared Services</t>
  </si>
  <si>
    <t>032</t>
  </si>
  <si>
    <t>UNS Charge Back UNSG FERC 920 UNSC</t>
  </si>
  <si>
    <t>033</t>
  </si>
  <si>
    <t>UNS Charge Back UNSE FERC 920 UNSC</t>
  </si>
  <si>
    <t>UNS Charge Back UNSG FERC 921 UNSC</t>
  </si>
  <si>
    <t>UNS Charge Back UNSE FERC 921 UNSC</t>
  </si>
  <si>
    <t>UNS Charge Back UNSG FERC 923 UNSC</t>
  </si>
  <si>
    <t>UNS Charge Back UNSE FERC 923 UNSC</t>
  </si>
  <si>
    <t>UNS Charge Back UNSG FERC 930 UNSC</t>
  </si>
  <si>
    <t>UNS Charge Back UNSE FERC 930 UNSC</t>
  </si>
  <si>
    <t>Rows 1 - 162 (All Rows)</t>
  </si>
  <si>
    <t>Management Recovery Fees 2018</t>
  </si>
  <si>
    <t>Original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</si>
  <si>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</si>
  <si>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</si>
  <si>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</si>
  <si>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</si>
  <si>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</si>
  <si>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</si>
  <si>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</si>
  <si>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</si>
  <si>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</si>
  <si>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</si>
  <si>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</si>
  <si>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</si>
  <si>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</si>
  <si>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r>
      <t>  ET_030 </t>
    </r>
    <r>
      <rPr>
        <sz val="10"/>
        <color theme="1"/>
        <rFont val="Arial"/>
        <family val="2"/>
      </rPr>
      <t>Staffing/Staffing Related</t>
    </r>
  </si>
  <si>
    <r>
      <t xml:space="preserve">ET_230 </t>
    </r>
    <r>
      <rPr>
        <sz val="10"/>
        <color theme="1"/>
        <rFont val="Arial"/>
        <family val="2"/>
      </rPr>
      <t>Director Fees</t>
    </r>
  </si>
  <si>
    <r>
      <t xml:space="preserve">  ET_152 </t>
    </r>
    <r>
      <rPr>
        <sz val="10"/>
        <color theme="1"/>
        <rFont val="Arial"/>
        <family val="2"/>
      </rPr>
      <t>Consulting/Legal</t>
    </r>
  </si>
  <si>
    <r>
      <t xml:space="preserve">ET_156 </t>
    </r>
    <r>
      <rPr>
        <sz val="10"/>
        <color theme="1"/>
        <rFont val="Arial"/>
        <family val="2"/>
      </rPr>
      <t>Trustee Fees</t>
    </r>
  </si>
  <si>
    <r>
      <t xml:space="preserve">ET_156 </t>
    </r>
    <r>
      <rPr>
        <sz val="10"/>
        <color theme="1"/>
        <rFont val="Arial"/>
        <family val="2"/>
      </rPr>
      <t>Audit/Other Fees</t>
    </r>
  </si>
  <si>
    <r>
      <t xml:space="preserve"> ET_198  </t>
    </r>
    <r>
      <rPr>
        <sz val="10"/>
        <color theme="1"/>
        <rFont val="Arial"/>
        <family val="2"/>
      </rPr>
      <t>Annual Report/Listing Filing Fees</t>
    </r>
  </si>
  <si>
    <r>
      <t xml:space="preserve">ET_272 </t>
    </r>
    <r>
      <rPr>
        <sz val="10"/>
        <color theme="1"/>
        <rFont val="Arial"/>
        <family val="2"/>
      </rPr>
      <t>Annual Meeting Expenses</t>
    </r>
  </si>
  <si>
    <r>
      <t xml:space="preserve">ET_272 </t>
    </r>
    <r>
      <rPr>
        <sz val="10"/>
        <color theme="1"/>
        <rFont val="Arial"/>
        <family val="2"/>
      </rPr>
      <t>Travel-All</t>
    </r>
  </si>
  <si>
    <r>
      <t xml:space="preserve">    ET_180 </t>
    </r>
    <r>
      <rPr>
        <sz val="10"/>
        <color theme="1"/>
        <rFont val="Arial"/>
        <family val="2"/>
      </rPr>
      <t>Insurance</t>
    </r>
  </si>
  <si>
    <r>
      <t xml:space="preserve"> ET_299 </t>
    </r>
    <r>
      <rPr>
        <sz val="10"/>
        <color theme="1"/>
        <rFont val="Arial"/>
        <family val="2"/>
      </rPr>
      <t>Other</t>
    </r>
  </si>
  <si>
    <t>Yearly Total</t>
  </si>
  <si>
    <t>Source: Mark MacRoberts, Fortis (01/28/18)</t>
  </si>
  <si>
    <t>Immaterial rounding-pass</t>
  </si>
  <si>
    <t>Monthly Accrual</t>
  </si>
  <si>
    <t>%</t>
  </si>
  <si>
    <t>2016 true-up per James Goodridge</t>
  </si>
  <si>
    <t>Total Accrual Jan-Dec</t>
  </si>
  <si>
    <t>Less:</t>
  </si>
  <si>
    <t>Q1 Invoice</t>
  </si>
  <si>
    <t>Q2 Invoice</t>
  </si>
  <si>
    <t>Q3 Invoice</t>
  </si>
  <si>
    <t>Q4 Invoice</t>
  </si>
  <si>
    <t>Pass Immaterial</t>
  </si>
  <si>
    <t>Total adjustment</t>
  </si>
  <si>
    <t>Change</t>
  </si>
  <si>
    <t>Accrued on J346</t>
  </si>
  <si>
    <t>Total Jan-Dec</t>
  </si>
  <si>
    <t>Final Q4 Invoice</t>
  </si>
  <si>
    <t>Difference between Estimate and Invoices</t>
  </si>
  <si>
    <r>
      <t xml:space="preserve">    ET_181 </t>
    </r>
    <r>
      <rPr>
        <sz val="10"/>
        <color theme="1"/>
        <rFont val="Arial"/>
        <family val="2"/>
      </rPr>
      <t>Insurance (D&amp;O)</t>
    </r>
  </si>
  <si>
    <t>GSH added</t>
  </si>
  <si>
    <t>TEP share</t>
  </si>
  <si>
    <t>Mass Formula 81.99%</t>
  </si>
  <si>
    <t>proforma</t>
  </si>
  <si>
    <t>diff</t>
  </si>
  <si>
    <t>OBIEE query - all companies</t>
  </si>
  <si>
    <t>diff to Final Q4 invoice</t>
  </si>
  <si>
    <t>Q3</t>
  </si>
  <si>
    <t>(without 2017 adj)</t>
  </si>
  <si>
    <t>Total Invoices</t>
  </si>
  <si>
    <t>Accrual (Jan-Sep)</t>
  </si>
  <si>
    <t>Difference at Q3</t>
  </si>
  <si>
    <t xml:space="preserve"> </t>
  </si>
  <si>
    <t>MASSACHUSETTS FORMULA</t>
  </si>
  <si>
    <t xml:space="preserve"> - thousands of dollars -</t>
  </si>
  <si>
    <t>TEP</t>
  </si>
  <si>
    <t>MEH</t>
  </si>
  <si>
    <t>UNSG</t>
  </si>
  <si>
    <t>UNSE</t>
  </si>
  <si>
    <t>TOTAL</t>
  </si>
  <si>
    <t>PAYROLL 12 MONTHS</t>
  </si>
  <si>
    <t>PLANT ASSETS</t>
  </si>
  <si>
    <t>TOTAL REVENUE 12 MONTHS ENDED</t>
  </si>
  <si>
    <t>Three Factor Massachusetts Allocation Average %</t>
  </si>
  <si>
    <t>Three Factor Massachusetts % Comparison</t>
  </si>
  <si>
    <r>
      <rPr>
        <sz val="8"/>
        <color theme="1"/>
        <rFont val="Calibri"/>
        <family val="2"/>
      </rPr>
      <t xml:space="preserve">GL Period is LIKE (pattern match) </t>
    </r>
    <r>
      <rPr>
        <b/>
        <sz val="8"/>
        <color theme="1"/>
        <rFont val="Calibri"/>
        <family val="2"/>
      </rPr>
      <t>%21</t>
    </r>
  </si>
  <si>
    <t>Sub Acct</t>
  </si>
  <si>
    <t>Exp Type</t>
  </si>
  <si>
    <t>Project</t>
  </si>
  <si>
    <t>Loc</t>
  </si>
  <si>
    <t>Svc Prod</t>
  </si>
  <si>
    <t>Cash Type</t>
  </si>
  <si>
    <t>PA Transaction Source</t>
  </si>
  <si>
    <t>Task</t>
  </si>
  <si>
    <t>PA Expenditure Comment</t>
  </si>
  <si>
    <t>STAT Amount</t>
  </si>
  <si>
    <t>JAN-21</t>
  </si>
  <si>
    <t>0001</t>
  </si>
  <si>
    <t>860</t>
  </si>
  <si>
    <t>00</t>
  </si>
  <si>
    <t>FEB-21</t>
  </si>
  <si>
    <t>MAR-21</t>
  </si>
  <si>
    <t>APR-21</t>
  </si>
  <si>
    <t>MAY-21</t>
  </si>
  <si>
    <t>JUN-21</t>
  </si>
  <si>
    <t>JUL-21</t>
  </si>
  <si>
    <t>AUG-21</t>
  </si>
  <si>
    <t>SEP-21</t>
  </si>
  <si>
    <t>OCT-21</t>
  </si>
  <si>
    <t>NOV-21</t>
  </si>
  <si>
    <t>DEC-21</t>
  </si>
  <si>
    <t>9302</t>
  </si>
  <si>
    <t>UNS Charge Back TEP FERC 9302 UNSC</t>
  </si>
  <si>
    <t>9302 Total</t>
  </si>
  <si>
    <t>Time run: 4/8/2022 7:53:06 AM</t>
  </si>
  <si>
    <t>UNS Charge Back UNSG FERC 9302 UNSC</t>
  </si>
  <si>
    <t>UNS Charge Back UNSE FERC 9302 UNSC</t>
  </si>
  <si>
    <t>a</t>
  </si>
  <si>
    <t>b</t>
  </si>
  <si>
    <t>c</t>
  </si>
  <si>
    <t>d</t>
  </si>
  <si>
    <t>UNSE000</t>
  </si>
  <si>
    <t>Note - Due to SES employees transferring to TEP in 2021 there will be no 2022 allocation to MEH.</t>
  </si>
  <si>
    <t>Total Fees</t>
  </si>
  <si>
    <t>Sum of Amount</t>
  </si>
  <si>
    <t>Column Labels</t>
  </si>
  <si>
    <t>Row Labels</t>
  </si>
  <si>
    <t>CC00004</t>
  </si>
  <si>
    <t>UNSG000</t>
  </si>
  <si>
    <t>UNS GAS, INC.</t>
  </si>
  <si>
    <t>Net Entry</t>
  </si>
  <si>
    <t>- To remove all Fortis Management Fee costs for the Test Year</t>
  </si>
  <si>
    <t>Administrative &amp; General Salaries</t>
  </si>
  <si>
    <t>Office Supplies &amp; Expenses</t>
  </si>
  <si>
    <t>Outside Services Employed</t>
  </si>
  <si>
    <t>Miscellaneous General Expenses</t>
  </si>
  <si>
    <r>
      <t xml:space="preserve">MEH </t>
    </r>
    <r>
      <rPr>
        <b/>
        <vertAlign val="superscript"/>
        <sz val="12"/>
        <rFont val="Arial"/>
        <family val="2"/>
      </rPr>
      <t>(1)</t>
    </r>
  </si>
  <si>
    <t>UNSG %</t>
  </si>
  <si>
    <t>UNSG share</t>
  </si>
  <si>
    <t>Income Statement</t>
  </si>
  <si>
    <t>See Pdf</t>
  </si>
  <si>
    <t>Fortis Management Fees</t>
  </si>
  <si>
    <t>Source</t>
  </si>
  <si>
    <t>Pivot source wp 5-7</t>
  </si>
  <si>
    <t>8a</t>
  </si>
  <si>
    <t>8b</t>
  </si>
  <si>
    <t>PER GL</t>
  </si>
  <si>
    <r>
      <rPr>
        <sz val="8"/>
        <color theme="1"/>
        <rFont val="Calibri"/>
        <family val="2"/>
      </rPr>
      <t xml:space="preserve">GL Company is equal to / is in </t>
    </r>
    <r>
      <rPr>
        <b/>
        <sz val="8"/>
        <color theme="1"/>
        <rFont val="Calibri"/>
        <family val="2"/>
      </rPr>
      <t>032</t>
    </r>
  </si>
  <si>
    <r>
      <rPr>
        <sz val="8"/>
        <color theme="1"/>
        <rFont val="Calibri"/>
        <family val="2"/>
      </rPr>
      <t xml:space="preserve">GL Account is equal to / is in </t>
    </r>
    <r>
      <rPr>
        <b/>
        <sz val="8"/>
        <color theme="1"/>
        <rFont val="Calibri"/>
        <family val="2"/>
      </rPr>
      <t>79200</t>
    </r>
  </si>
  <si>
    <r>
      <rPr>
        <sz val="8"/>
        <color theme="1"/>
        <rFont val="Calibri"/>
        <family val="2"/>
      </rPr>
      <t xml:space="preserve">GL Activity is equal to / is in </t>
    </r>
    <r>
      <rPr>
        <b/>
        <sz val="8"/>
        <color theme="1"/>
        <rFont val="Calibri"/>
        <family val="2"/>
      </rPr>
      <t>0030</t>
    </r>
  </si>
  <si>
    <r>
      <rPr>
        <sz val="8"/>
        <color theme="1"/>
        <rFont val="Calibri"/>
        <family val="2"/>
      </rPr>
      <t xml:space="preserve">GL Cost Center is equal to / is in </t>
    </r>
    <r>
      <rPr>
        <b/>
        <sz val="8"/>
        <color theme="1"/>
        <rFont val="Calibri"/>
        <family val="2"/>
      </rPr>
      <t>007</t>
    </r>
  </si>
  <si>
    <t>JUL-25</t>
  </si>
  <si>
    <t>AUG-25</t>
  </si>
  <si>
    <t>SEP-25</t>
  </si>
  <si>
    <t>OCT-25</t>
  </si>
  <si>
    <t>NOV-25</t>
  </si>
  <si>
    <t>DEC-25</t>
  </si>
  <si>
    <t>JAN-26</t>
  </si>
  <si>
    <t>FEB-26</t>
  </si>
  <si>
    <t>MAR-26</t>
  </si>
  <si>
    <t>APR-26</t>
  </si>
  <si>
    <t>MAY-26</t>
  </si>
  <si>
    <t>Q3-25</t>
  </si>
  <si>
    <t>Q4-25</t>
  </si>
  <si>
    <t>Q1-26</t>
  </si>
  <si>
    <t>AS OF DECEMBER 31, 2025</t>
  </si>
  <si>
    <t>2025 Mass Formula</t>
  </si>
  <si>
    <t>2026 Mass Formula</t>
  </si>
  <si>
    <t>Variance</t>
  </si>
  <si>
    <t>\\tuslpna01\corpdata\ACCTSVCS\Systems\Allocations\Massachusetts Formula\2026\Allocations - 3 factor formula 2026.pdf</t>
  </si>
  <si>
    <t>e</t>
  </si>
  <si>
    <t>Q2-26</t>
  </si>
  <si>
    <t>TEST YEAR ENDED JUNE 30, 2026</t>
  </si>
  <si>
    <t>Time run: 7/9/2026 10:46:54 AM</t>
  </si>
  <si>
    <r>
      <rPr>
        <sz val="8"/>
        <color theme="1"/>
        <rFont val="Calibri"/>
        <family val="2"/>
      </rPr>
      <t xml:space="preserve">GL Period is equal to </t>
    </r>
    <r>
      <rPr>
        <b/>
        <sz val="8"/>
        <color theme="1"/>
        <rFont val="Calibri"/>
        <family val="2"/>
      </rPr>
      <t>JUL-25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AUG-25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SEP-25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OCT-25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NOV-25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DEC-25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JAN-26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FEB-26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MAR-26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APR-26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MAY-26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JUN-26</t>
    </r>
  </si>
  <si>
    <t>JUN-26</t>
  </si>
  <si>
    <t>Time run: 7/9/2026 11:10:26 AM</t>
  </si>
  <si>
    <r>
      <rPr>
        <sz val="8"/>
        <color theme="1"/>
        <rFont val="Calibri"/>
        <family val="2"/>
      </rPr>
      <t xml:space="preserve">GL Period is equal to </t>
    </r>
    <r>
      <rPr>
        <b/>
        <sz val="8"/>
        <color theme="1"/>
        <rFont val="Calibri"/>
        <family val="2"/>
      </rPr>
      <t>JUL-25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AUG-25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SEP-25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OCT-25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NOV-25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DEC-25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JAN-26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FEB-26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MAR-26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APR-26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MAY-26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JUN-26</t>
    </r>
  </si>
  <si>
    <t>imm; rdg</t>
  </si>
  <si>
    <t>Re-ran query in OBIEE w/o/e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</si>
</sst>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#,##0.0_);\(#,##0.0\)"/>
    <numFmt numFmtId="166" formatCode="#,##0.00;[Red]\(#,##0.00\)"/>
    <numFmt numFmtId="167" formatCode="0.00_)"/>
    <numFmt numFmtId="168" formatCode="General_)"/>
    <numFmt numFmtId="169" formatCode="mmm\-d"/>
    <numFmt numFmtId="170" formatCode="_(* #,##0.0000_);_(* \(#,##0.0000\);_(* &quot;-&quot;??_);_(@_)"/>
    <numFmt numFmtId="171" formatCode="0.0%;[Red]\(0.0%\)"/>
    <numFmt numFmtId="172" formatCode="0%;[Red]\(0%\)"/>
    <numFmt numFmtId="173" formatCode="0.0%;\(0.0%\)"/>
    <numFmt numFmtId="174" formatCode="&quot;$&quot;#,##0.0;\(&quot;$&quot;#,##0.0\);&quot;$&quot;#,##0.0"/>
    <numFmt numFmtId="175" formatCode="0_)"/>
    <numFmt numFmtId="176" formatCode="#,##0.0\x_);\(#,##0.0\x\);#,##0.0\x_);@_)"/>
    <numFmt numFmtId="177" formatCode="0%;\(0%\)"/>
    <numFmt numFmtId="178" formatCode="#,##0.0\%_);\(#,##0.0\%\);#,##0.0\%_);@_)"/>
    <numFmt numFmtId="179" formatCode="&quot;   &quot;@"/>
    <numFmt numFmtId="180" formatCode="_(* #,##0_);_(* \(#,##0\);_(* &quot;-&quot;_)"/>
    <numFmt numFmtId="181" formatCode="0.000\ \¢"/>
    <numFmt numFmtId="182" formatCode="_(&quot;$&quot;* #,##0_);_(&quot;$&quot;* \(#,##0\);_(&quot;$&quot;* &quot;-&quot;??_);_(@_)"/>
    <numFmt numFmtId="183" formatCode="_(* #,##0_);_(* \(#,##0\);_(* &quot;-&quot;??_);_(@_)"/>
    <numFmt numFmtId="184" formatCode="0.000000"/>
    <numFmt numFmtId="185" formatCode="_(* #,##0.000_);_(* \(#,##0.000\);_(* &quot;-&quot;??_);_(@_)"/>
    <numFmt numFmtId="186" formatCode="0.0000%"/>
    <numFmt numFmtId="187" formatCode="mmmm\ d\,\ yyyy"/>
  </numFmts>
  <fonts count="105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7"/>
      <name val="Small Fonts"/>
      <family val="2"/>
    </font>
    <font>
      <b/>
      <sz val="11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22"/>
      <color indexed="8"/>
      <name val="Times New Roman"/>
      <family val="1"/>
    </font>
    <font>
      <b/>
      <sz val="11"/>
      <color indexed="16"/>
      <name val="Times New Roman"/>
      <family val="1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Arial"/>
      <family val="2"/>
    </font>
    <font>
      <sz val="10"/>
      <name val="Helv"/>
    </font>
    <font>
      <sz val="8"/>
      <name val="Arial"/>
      <family val="2"/>
    </font>
    <font>
      <sz val="12"/>
      <name val="Arial"/>
      <family val="2"/>
    </font>
    <font>
      <b/>
      <sz val="10"/>
      <color indexed="9"/>
      <name val="Arial"/>
      <family val="2"/>
    </font>
    <font>
      <b/>
      <i/>
      <sz val="16"/>
      <name val="Helv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b/>
      <sz val="8"/>
      <color indexed="9"/>
      <name val="Arial"/>
      <family val="2"/>
    </font>
    <font>
      <b/>
      <sz val="8"/>
      <color indexed="8"/>
      <name val="Courier New"/>
      <family val="3"/>
    </font>
    <font>
      <b/>
      <sz val="8"/>
      <name val="Arial Narrow"/>
      <family val="2"/>
    </font>
    <font>
      <b/>
      <sz val="12"/>
      <color indexed="8"/>
      <name val="Arial"/>
      <family val="2"/>
    </font>
    <font>
      <sz val="8"/>
      <color indexed="12"/>
      <name val="Arial"/>
      <family val="2"/>
    </font>
    <font>
      <sz val="8"/>
      <color indexed="8"/>
      <name val="Wingdings"/>
      <charset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8"/>
      <name val="Times New Roman"/>
      <family val="1"/>
    </font>
    <font>
      <b/>
      <sz val="11"/>
      <color indexed="52"/>
      <name val="Calibri"/>
      <family val="2"/>
    </font>
    <font>
      <b/>
      <sz val="12"/>
      <color indexed="52"/>
      <name val="Arial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</font>
    <font>
      <sz val="11"/>
      <color indexed="8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2"/>
      <color indexed="62"/>
      <name val="Arial"/>
      <family val="2"/>
    </font>
    <font>
      <sz val="11"/>
      <color indexed="52"/>
      <name val="Calibri"/>
      <family val="2"/>
    </font>
    <font>
      <sz val="12"/>
      <name val="TimesNewRomanPS"/>
    </font>
    <font>
      <sz val="8"/>
      <name val="Palatino"/>
      <family val="1"/>
    </font>
    <font>
      <sz val="11"/>
      <color indexed="60"/>
      <name val="Calibri"/>
      <family val="2"/>
    </font>
    <font>
      <sz val="12"/>
      <name val="Arial MT"/>
    </font>
    <font>
      <sz val="12"/>
      <color theme="1"/>
      <name val="Arial"/>
      <family val="2"/>
    </font>
    <font>
      <sz val="11"/>
      <name val="Tahoma"/>
      <family val="2"/>
    </font>
    <font>
      <sz val="12"/>
      <color indexed="8"/>
      <name val="Arial"/>
      <family val="2"/>
    </font>
    <font>
      <b/>
      <sz val="11"/>
      <color indexed="63"/>
      <name val="Calibri"/>
      <family val="2"/>
    </font>
    <font>
      <b/>
      <sz val="12"/>
      <color indexed="63"/>
      <name val="Arial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7"/>
      <name val="Times New Roman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Courier 17cpi"/>
    </font>
    <font>
      <sz val="10"/>
      <color theme="1"/>
      <name val="Times New Roman"/>
      <family val="2"/>
    </font>
    <font>
      <sz val="11"/>
      <color theme="1"/>
      <name val="Arial"/>
      <family val="2"/>
    </font>
    <font>
      <b/>
      <sz val="9"/>
      <color theme="1"/>
      <name val="Helvetica"/>
    </font>
    <font>
      <sz val="11"/>
      <color theme="1"/>
      <name val="Calibri"/>
      <family val="2"/>
    </font>
    <font>
      <b/>
      <sz val="10"/>
      <color rgb="FF333399"/>
      <name val="Calibri"/>
      <family val="2"/>
    </font>
    <font>
      <sz val="8"/>
      <color rgb="FF333399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6"/>
      <color theme="1"/>
      <name val="Calibri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sz val="11"/>
      <name val="Arial"/>
      <family val="2"/>
    </font>
    <font>
      <sz val="12"/>
      <color theme="3"/>
      <name val="Arial"/>
      <family val="2"/>
    </font>
    <font>
      <b/>
      <sz val="10"/>
      <color theme="1"/>
      <name val="Calibri"/>
      <family val="2"/>
    </font>
    <font>
      <b/>
      <sz val="10"/>
      <color rgb="FFFF0000"/>
      <name val="Arial"/>
      <family val="2"/>
    </font>
    <font>
      <b/>
      <sz val="11"/>
      <color rgb="FF00B050"/>
      <name val="Wingdings 2"/>
      <family val="1"/>
      <charset val="2"/>
    </font>
    <font>
      <sz val="11"/>
      <color rgb="FFFF0000"/>
      <name val="Calibri"/>
      <family val="2"/>
    </font>
    <font>
      <u/>
      <sz val="10"/>
      <color theme="10"/>
      <name val="Arial"/>
      <family val="2"/>
    </font>
    <font>
      <b/>
      <u/>
      <sz val="10"/>
      <color rgb="FFFF0000"/>
      <name val="Arial"/>
      <family val="2"/>
    </font>
    <font>
      <b/>
      <sz val="10"/>
      <color indexed="10"/>
      <name val="Arial"/>
      <family val="2"/>
    </font>
    <font>
      <sz val="12"/>
      <color rgb="FF00B050"/>
      <name val="Arial"/>
      <family val="2"/>
    </font>
    <font>
      <b/>
      <vertAlign val="superscript"/>
      <sz val="12"/>
      <name val="Arial"/>
      <family val="2"/>
    </font>
    <font>
      <b/>
      <sz val="10"/>
      <color theme="1"/>
      <name val="Calibri"/>
      <family val="2"/>
    </font>
    <font>
      <sz val="8"/>
      <color rgb="FF333399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u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sz val="14"/>
      <color rgb="FF00B05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indexed="12"/>
      </patternFill>
    </fill>
    <fill>
      <patternFill patternType="solid">
        <fgColor indexed="26"/>
        <bgColor indexed="64"/>
      </patternFill>
    </fill>
    <fill>
      <patternFill patternType="solid">
        <fgColor indexed="17"/>
      </patternFill>
    </fill>
    <fill>
      <patternFill patternType="solid">
        <fgColor indexed="43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mediumGray">
        <fgColor indexed="22"/>
      </patternFill>
    </fill>
    <fill>
      <patternFill patternType="solid">
        <fgColor indexed="63"/>
        <bgColor indexed="64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20">
    <xf numFmtId="0" fontId="0" fillId="0" borderId="0"/>
    <xf numFmtId="0" fontId="9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7" fillId="0" borderId="0" applyBorder="0">
      <alignment horizontal="centerContinuous"/>
    </xf>
    <xf numFmtId="0" fontId="18" fillId="0" borderId="0" applyBorder="0">
      <alignment horizontal="centerContinuous"/>
    </xf>
    <xf numFmtId="0" fontId="19" fillId="2" borderId="0">
      <alignment horizontal="right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166" fontId="6" fillId="3" borderId="0">
      <alignment horizontal="right"/>
    </xf>
    <xf numFmtId="0" fontId="10" fillId="0" borderId="0"/>
    <xf numFmtId="0" fontId="3" fillId="0" borderId="0"/>
    <xf numFmtId="0" fontId="25" fillId="4" borderId="0">
      <alignment horizontal="left"/>
    </xf>
    <xf numFmtId="0" fontId="30" fillId="4" borderId="0">
      <alignment horizontal="right"/>
    </xf>
    <xf numFmtId="0" fontId="8" fillId="3" borderId="0">
      <alignment horizontal="center"/>
    </xf>
    <xf numFmtId="0" fontId="30" fillId="4" borderId="0">
      <alignment horizontal="right"/>
    </xf>
    <xf numFmtId="0" fontId="31" fillId="3" borderId="0">
      <alignment horizontal="left"/>
    </xf>
    <xf numFmtId="43" fontId="3" fillId="0" borderId="0" applyFont="0" applyFill="0" applyBorder="0" applyAlignment="0" applyProtection="0"/>
    <xf numFmtId="0" fontId="32" fillId="0" borderId="0" applyNumberFormat="0" applyFont="0" applyBorder="0" applyAlignment="0">
      <alignment horizontal="centerContinuous"/>
    </xf>
    <xf numFmtId="0" fontId="25" fillId="4" borderId="0">
      <alignment horizontal="left"/>
    </xf>
    <xf numFmtId="0" fontId="7" fillId="3" borderId="0">
      <alignment horizontal="left"/>
    </xf>
    <xf numFmtId="167" fontId="26" fillId="0" borderId="0"/>
    <xf numFmtId="166" fontId="6" fillId="3" borderId="0">
      <alignment horizontal="right"/>
    </xf>
    <xf numFmtId="0" fontId="27" fillId="5" borderId="0">
      <alignment horizontal="center"/>
    </xf>
    <xf numFmtId="0" fontId="25" fillId="6" borderId="5"/>
    <xf numFmtId="0" fontId="28" fillId="0" borderId="0" applyBorder="0">
      <alignment horizontal="centerContinuous"/>
    </xf>
    <xf numFmtId="0" fontId="29" fillId="0" borderId="0" applyBorder="0">
      <alignment horizontal="centerContinuous"/>
    </xf>
    <xf numFmtId="0" fontId="7" fillId="7" borderId="0">
      <alignment horizontal="center"/>
    </xf>
    <xf numFmtId="49" fontId="33" fillId="3" borderId="0">
      <alignment horizontal="center"/>
    </xf>
    <xf numFmtId="0" fontId="30" fillId="4" borderId="0">
      <alignment horizontal="center"/>
    </xf>
    <xf numFmtId="0" fontId="30" fillId="4" borderId="0">
      <alignment horizontal="centerContinuous"/>
    </xf>
    <xf numFmtId="0" fontId="21" fillId="3" borderId="0">
      <alignment horizontal="left"/>
    </xf>
    <xf numFmtId="49" fontId="21" fillId="3" borderId="0">
      <alignment horizontal="center"/>
    </xf>
    <xf numFmtId="0" fontId="25" fillId="4" borderId="0">
      <alignment horizontal="left"/>
    </xf>
    <xf numFmtId="49" fontId="21" fillId="3" borderId="0">
      <alignment horizontal="left"/>
    </xf>
    <xf numFmtId="0" fontId="25" fillId="4" borderId="0">
      <alignment horizontal="centerContinuous"/>
    </xf>
    <xf numFmtId="0" fontId="25" fillId="4" borderId="0">
      <alignment horizontal="right"/>
    </xf>
    <xf numFmtId="49" fontId="7" fillId="3" borderId="0">
      <alignment horizontal="left"/>
    </xf>
    <xf numFmtId="0" fontId="30" fillId="4" borderId="0">
      <alignment horizontal="right"/>
    </xf>
    <xf numFmtId="0" fontId="21" fillId="8" borderId="0">
      <alignment horizontal="center"/>
    </xf>
    <xf numFmtId="0" fontId="34" fillId="8" borderId="0">
      <alignment horizontal="center"/>
    </xf>
    <xf numFmtId="164" fontId="13" fillId="0" borderId="2"/>
    <xf numFmtId="0" fontId="35" fillId="3" borderId="0">
      <alignment horizont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3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4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0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8" fillId="10" borderId="0" applyNumberFormat="0" applyBorder="0" applyAlignment="0" applyProtection="0"/>
    <xf numFmtId="0" fontId="38" fillId="10" borderId="0" applyNumberFormat="0" applyBorder="0" applyAlignment="0" applyProtection="0"/>
    <xf numFmtId="0" fontId="39" fillId="0" borderId="7" applyNumberFormat="0" applyFon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8" fontId="3" fillId="0" borderId="8" applyNumberFormat="0" applyFill="0" applyAlignment="0" applyProtection="0"/>
    <xf numFmtId="169" fontId="3" fillId="0" borderId="0" applyFill="0" applyBorder="0" applyAlignment="0"/>
    <xf numFmtId="169" fontId="3" fillId="0" borderId="0" applyFill="0" applyBorder="0" applyAlignment="0"/>
    <xf numFmtId="169" fontId="3" fillId="0" borderId="0" applyFill="0" applyBorder="0" applyAlignment="0"/>
    <xf numFmtId="165" fontId="22" fillId="0" borderId="0" applyFill="0" applyBorder="0" applyAlignment="0"/>
    <xf numFmtId="170" fontId="22" fillId="0" borderId="0" applyFill="0" applyBorder="0" applyAlignment="0"/>
    <xf numFmtId="171" fontId="22" fillId="0" borderId="0" applyFill="0" applyBorder="0" applyAlignment="0"/>
    <xf numFmtId="172" fontId="22" fillId="0" borderId="0" applyFill="0" applyBorder="0" applyAlignment="0"/>
    <xf numFmtId="44" fontId="22" fillId="0" borderId="0" applyFill="0" applyBorder="0" applyAlignment="0"/>
    <xf numFmtId="173" fontId="22" fillId="0" borderId="0" applyFill="0" applyBorder="0" applyAlignment="0"/>
    <xf numFmtId="165" fontId="22" fillId="0" borderId="0" applyFill="0" applyBorder="0" applyAlignment="0"/>
    <xf numFmtId="0" fontId="40" fillId="26" borderId="9" applyNumberFormat="0" applyAlignment="0" applyProtection="0"/>
    <xf numFmtId="0" fontId="40" fillId="26" borderId="9" applyNumberFormat="0" applyAlignment="0" applyProtection="0"/>
    <xf numFmtId="0" fontId="40" fillId="26" borderId="9" applyNumberFormat="0" applyAlignment="0" applyProtection="0"/>
    <xf numFmtId="0" fontId="40" fillId="26" borderId="9" applyNumberFormat="0" applyAlignment="0" applyProtection="0"/>
    <xf numFmtId="0" fontId="40" fillId="26" borderId="9" applyNumberFormat="0" applyAlignment="0" applyProtection="0"/>
    <xf numFmtId="0" fontId="40" fillId="26" borderId="9" applyNumberFormat="0" applyAlignment="0" applyProtection="0"/>
    <xf numFmtId="0" fontId="41" fillId="26" borderId="9" applyNumberFormat="0" applyAlignment="0" applyProtection="0"/>
    <xf numFmtId="0" fontId="41" fillId="26" borderId="9" applyNumberFormat="0" applyAlignment="0" applyProtection="0"/>
    <xf numFmtId="0" fontId="41" fillId="26" borderId="9" applyNumberFormat="0" applyAlignment="0" applyProtection="0"/>
    <xf numFmtId="0" fontId="41" fillId="26" borderId="9" applyNumberFormat="0" applyAlignment="0" applyProtection="0"/>
    <xf numFmtId="0" fontId="41" fillId="26" borderId="9" applyNumberFormat="0" applyAlignment="0" applyProtection="0"/>
    <xf numFmtId="0" fontId="41" fillId="26" borderId="9" applyNumberFormat="0" applyAlignment="0" applyProtection="0"/>
    <xf numFmtId="0" fontId="41" fillId="26" borderId="9" applyNumberFormat="0" applyAlignment="0" applyProtection="0"/>
    <xf numFmtId="0" fontId="42" fillId="27" borderId="10" applyNumberFormat="0" applyAlignment="0" applyProtection="0"/>
    <xf numFmtId="0" fontId="42" fillId="27" borderId="10" applyNumberFormat="0" applyAlignment="0" applyProtection="0"/>
    <xf numFmtId="44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4" fontId="39" fillId="0" borderId="0" applyFont="0" applyFill="0" applyBorder="0" applyAlignment="0" applyProtection="0">
      <protection locked="0"/>
    </xf>
    <xf numFmtId="165" fontId="2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8" fontId="4" fillId="0" borderId="0" applyFont="0" applyFill="0" applyBorder="0" applyAlignment="0" applyProtection="0"/>
    <xf numFmtId="8" fontId="4" fillId="0" borderId="0" applyFont="0" applyFill="0" applyBorder="0" applyAlignment="0" applyProtection="0"/>
    <xf numFmtId="8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9" fillId="0" borderId="0" applyFont="0" applyFill="0" applyBorder="0" applyProtection="0">
      <alignment horizontal="right"/>
    </xf>
    <xf numFmtId="14" fontId="6" fillId="0" borderId="0" applyFill="0" applyBorder="0" applyAlignment="0"/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44" fontId="22" fillId="0" borderId="0" applyFill="0" applyBorder="0" applyAlignment="0"/>
    <xf numFmtId="165" fontId="22" fillId="0" borderId="0" applyFill="0" applyBorder="0" applyAlignment="0"/>
    <xf numFmtId="44" fontId="22" fillId="0" borderId="0" applyFill="0" applyBorder="0" applyAlignment="0"/>
    <xf numFmtId="173" fontId="22" fillId="0" borderId="0" applyFill="0" applyBorder="0" applyAlignment="0"/>
    <xf numFmtId="165" fontId="22" fillId="0" borderId="0" applyFill="0" applyBorder="0" applyAlignment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11" borderId="0" applyNumberFormat="0" applyBorder="0" applyAlignment="0" applyProtection="0"/>
    <xf numFmtId="0" fontId="46" fillId="11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3">
      <alignment horizontal="left" vertical="center"/>
    </xf>
    <xf numFmtId="0" fontId="15" fillId="0" borderId="3">
      <alignment horizontal="left" vertical="center"/>
    </xf>
    <xf numFmtId="0" fontId="15" fillId="0" borderId="3">
      <alignment horizontal="left" vertical="center"/>
    </xf>
    <xf numFmtId="0" fontId="15" fillId="0" borderId="3">
      <alignment horizontal="left" vertical="center"/>
    </xf>
    <xf numFmtId="0" fontId="15" fillId="0" borderId="3">
      <alignment horizontal="left" vertical="center"/>
    </xf>
    <xf numFmtId="0" fontId="15" fillId="0" borderId="3">
      <alignment horizontal="left" vertical="center"/>
    </xf>
    <xf numFmtId="0" fontId="15" fillId="0" borderId="3">
      <alignment horizontal="left" vertical="center"/>
    </xf>
    <xf numFmtId="0" fontId="47" fillId="0" borderId="11" applyNumberFormat="0" applyFill="0" applyAlignment="0" applyProtection="0"/>
    <xf numFmtId="0" fontId="47" fillId="0" borderId="11" applyNumberFormat="0" applyFill="0" applyAlignment="0" applyProtection="0"/>
    <xf numFmtId="0" fontId="48" fillId="0" borderId="12" applyNumberFormat="0" applyFill="0" applyAlignment="0" applyProtection="0"/>
    <xf numFmtId="0" fontId="48" fillId="0" borderId="12" applyNumberFormat="0" applyFill="0" applyAlignment="0" applyProtection="0"/>
    <xf numFmtId="0" fontId="49" fillId="0" borderId="13" applyNumberFormat="0" applyFill="0" applyAlignment="0" applyProtection="0"/>
    <xf numFmtId="0" fontId="49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8" borderId="9" applyNumberFormat="0" applyAlignment="0" applyProtection="0"/>
    <xf numFmtId="0" fontId="50" fillId="8" borderId="9" applyNumberFormat="0" applyAlignment="0" applyProtection="0"/>
    <xf numFmtId="0" fontId="50" fillId="8" borderId="9" applyNumberFormat="0" applyAlignment="0" applyProtection="0"/>
    <xf numFmtId="0" fontId="50" fillId="8" borderId="9" applyNumberFormat="0" applyAlignment="0" applyProtection="0"/>
    <xf numFmtId="0" fontId="50" fillId="8" borderId="9" applyNumberFormat="0" applyAlignment="0" applyProtection="0"/>
    <xf numFmtId="0" fontId="50" fillId="8" borderId="9" applyNumberFormat="0" applyAlignment="0" applyProtection="0"/>
    <xf numFmtId="0" fontId="51" fillId="8" borderId="9" applyNumberFormat="0" applyAlignment="0" applyProtection="0"/>
    <xf numFmtId="0" fontId="51" fillId="8" borderId="9" applyNumberFormat="0" applyAlignment="0" applyProtection="0"/>
    <xf numFmtId="0" fontId="51" fillId="8" borderId="9" applyNumberFormat="0" applyAlignment="0" applyProtection="0"/>
    <xf numFmtId="0" fontId="51" fillId="8" borderId="9" applyNumberFormat="0" applyAlignment="0" applyProtection="0"/>
    <xf numFmtId="0" fontId="51" fillId="8" borderId="9" applyNumberFormat="0" applyAlignment="0" applyProtection="0"/>
    <xf numFmtId="0" fontId="51" fillId="8" borderId="9" applyNumberFormat="0" applyAlignment="0" applyProtection="0"/>
    <xf numFmtId="0" fontId="51" fillId="8" borderId="9" applyNumberFormat="0" applyAlignment="0" applyProtection="0"/>
    <xf numFmtId="44" fontId="22" fillId="0" borderId="0" applyFill="0" applyBorder="0" applyAlignment="0"/>
    <xf numFmtId="165" fontId="22" fillId="0" borderId="0" applyFill="0" applyBorder="0" applyAlignment="0"/>
    <xf numFmtId="44" fontId="22" fillId="0" borderId="0" applyFill="0" applyBorder="0" applyAlignment="0"/>
    <xf numFmtId="173" fontId="22" fillId="0" borderId="0" applyFill="0" applyBorder="0" applyAlignment="0"/>
    <xf numFmtId="165" fontId="22" fillId="0" borderId="0" applyFill="0" applyBorder="0" applyAlignment="0"/>
    <xf numFmtId="0" fontId="52" fillId="0" borderId="14" applyNumberFormat="0" applyFill="0" applyAlignment="0" applyProtection="0"/>
    <xf numFmtId="0" fontId="52" fillId="0" borderId="14" applyNumberFormat="0" applyFill="0" applyAlignment="0" applyProtection="0"/>
    <xf numFmtId="175" fontId="53" fillId="0" borderId="15">
      <alignment horizontal="center"/>
    </xf>
    <xf numFmtId="176" fontId="54" fillId="0" borderId="0" applyFont="0" applyFill="0" applyBorder="0" applyProtection="0">
      <alignment horizontal="right"/>
    </xf>
    <xf numFmtId="0" fontId="55" fillId="7" borderId="0" applyNumberFormat="0" applyBorder="0" applyAlignment="0" applyProtection="0"/>
    <xf numFmtId="0" fontId="55" fillId="7" borderId="0" applyNumberFormat="0" applyBorder="0" applyAlignment="0" applyProtection="0"/>
    <xf numFmtId="0" fontId="39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0" borderId="0"/>
    <xf numFmtId="0" fontId="57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7" fillId="0" borderId="0"/>
    <xf numFmtId="0" fontId="57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5" fillId="0" borderId="0"/>
    <xf numFmtId="0" fontId="3" fillId="0" borderId="0"/>
    <xf numFmtId="0" fontId="43" fillId="0" borderId="0"/>
    <xf numFmtId="0" fontId="3" fillId="0" borderId="0"/>
    <xf numFmtId="0" fontId="43" fillId="0" borderId="0"/>
    <xf numFmtId="0" fontId="4" fillId="0" borderId="0"/>
    <xf numFmtId="0" fontId="4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57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3" fillId="28" borderId="16" applyNumberFormat="0" applyFont="0" applyAlignment="0" applyProtection="0"/>
    <xf numFmtId="0" fontId="59" fillId="28" borderId="16" applyNumberFormat="0" applyFont="0" applyAlignment="0" applyProtection="0"/>
    <xf numFmtId="0" fontId="59" fillId="28" borderId="16" applyNumberFormat="0" applyFont="0" applyAlignment="0" applyProtection="0"/>
    <xf numFmtId="0" fontId="59" fillId="28" borderId="16" applyNumberFormat="0" applyFont="0" applyAlignment="0" applyProtection="0"/>
    <xf numFmtId="0" fontId="59" fillId="28" borderId="16" applyNumberFormat="0" applyFont="0" applyAlignment="0" applyProtection="0"/>
    <xf numFmtId="0" fontId="59" fillId="28" borderId="16" applyNumberFormat="0" applyFont="0" applyAlignment="0" applyProtection="0"/>
    <xf numFmtId="0" fontId="59" fillId="28" borderId="16" applyNumberFormat="0" applyFont="0" applyAlignment="0" applyProtection="0"/>
    <xf numFmtId="0" fontId="59" fillId="28" borderId="16" applyNumberFormat="0" applyFon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0" fillId="26" borderId="17" applyNumberFormat="0" applyAlignment="0" applyProtection="0"/>
    <xf numFmtId="0" fontId="61" fillId="26" borderId="17" applyNumberFormat="0" applyAlignment="0" applyProtection="0"/>
    <xf numFmtId="0" fontId="61" fillId="26" borderId="17" applyNumberFormat="0" applyAlignment="0" applyProtection="0"/>
    <xf numFmtId="0" fontId="61" fillId="26" borderId="17" applyNumberFormat="0" applyAlignment="0" applyProtection="0"/>
    <xf numFmtId="0" fontId="61" fillId="26" borderId="17" applyNumberFormat="0" applyAlignment="0" applyProtection="0"/>
    <xf numFmtId="0" fontId="61" fillId="26" borderId="17" applyNumberFormat="0" applyAlignment="0" applyProtection="0"/>
    <xf numFmtId="0" fontId="61" fillId="26" borderId="17" applyNumberFormat="0" applyAlignment="0" applyProtection="0"/>
    <xf numFmtId="0" fontId="61" fillId="26" borderId="17" applyNumberFormat="0" applyAlignment="0" applyProtection="0"/>
    <xf numFmtId="0" fontId="61" fillId="26" borderId="17" applyNumberFormat="0" applyAlignment="0" applyProtection="0"/>
    <xf numFmtId="0" fontId="62" fillId="0" borderId="0" applyFill="0" applyBorder="0" applyProtection="0">
      <alignment horizontal="left"/>
    </xf>
    <xf numFmtId="0" fontId="63" fillId="0" borderId="0" applyFill="0" applyBorder="0" applyProtection="0">
      <alignment horizontal="left"/>
    </xf>
    <xf numFmtId="172" fontId="22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3" fillId="0" borderId="0" applyFont="0" applyFill="0" applyBorder="0" applyAlignment="0" applyProtection="0"/>
    <xf numFmtId="178" fontId="39" fillId="0" borderId="0" applyFont="0" applyFill="0" applyBorder="0" applyProtection="0">
      <alignment horizontal="right"/>
    </xf>
    <xf numFmtId="44" fontId="22" fillId="0" borderId="0" applyFill="0" applyBorder="0" applyAlignment="0"/>
    <xf numFmtId="165" fontId="22" fillId="0" borderId="0" applyFill="0" applyBorder="0" applyAlignment="0"/>
    <xf numFmtId="44" fontId="22" fillId="0" borderId="0" applyFill="0" applyBorder="0" applyAlignment="0"/>
    <xf numFmtId="173" fontId="22" fillId="0" borderId="0" applyFill="0" applyBorder="0" applyAlignment="0"/>
    <xf numFmtId="165" fontId="22" fillId="0" borderId="0" applyFill="0" applyBorder="0" applyAlignment="0"/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0" fontId="4" fillId="0" borderId="0" applyNumberFormat="0" applyFont="0" applyFill="0" applyBorder="0" applyAlignment="0" applyProtection="0">
      <alignment horizontal="left"/>
    </xf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15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0" fontId="64" fillId="0" borderId="7">
      <alignment horizontal="center"/>
    </xf>
    <xf numFmtId="0" fontId="64" fillId="0" borderId="7">
      <alignment horizontal="center"/>
    </xf>
    <xf numFmtId="0" fontId="64" fillId="0" borderId="7">
      <alignment horizontal="center"/>
    </xf>
    <xf numFmtId="0" fontId="64" fillId="0" borderId="7">
      <alignment horizontal="center"/>
    </xf>
    <xf numFmtId="0" fontId="64" fillId="0" borderId="7">
      <alignment horizontal="center"/>
    </xf>
    <xf numFmtId="0" fontId="64" fillId="0" borderId="7">
      <alignment horizontal="center"/>
    </xf>
    <xf numFmtId="0" fontId="64" fillId="0" borderId="7">
      <alignment horizontal="center"/>
    </xf>
    <xf numFmtId="0" fontId="64" fillId="0" borderId="7">
      <alignment horizontal="center"/>
    </xf>
    <xf numFmtId="0" fontId="64" fillId="0" borderId="7">
      <alignment horizontal="center"/>
    </xf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" fillId="29" borderId="0" applyNumberFormat="0" applyFont="0" applyBorder="0" applyAlignment="0" applyProtection="0"/>
    <xf numFmtId="0" fontId="4" fillId="29" borderId="0" applyNumberFormat="0" applyFont="0" applyBorder="0" applyAlignment="0" applyProtection="0"/>
    <xf numFmtId="0" fontId="4" fillId="29" borderId="0" applyNumberFormat="0" applyFont="0" applyBorder="0" applyAlignment="0" applyProtection="0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164" fontId="13" fillId="0" borderId="2"/>
    <xf numFmtId="0" fontId="65" fillId="30" borderId="0" applyNumberFormat="0" applyFont="0" applyBorder="0" applyAlignment="0" applyProtection="0"/>
    <xf numFmtId="0" fontId="3" fillId="0" borderId="0"/>
    <xf numFmtId="0" fontId="3" fillId="0" borderId="0"/>
    <xf numFmtId="0" fontId="3" fillId="0" borderId="0"/>
    <xf numFmtId="0" fontId="12" fillId="0" borderId="0" applyFill="0" applyBorder="0" applyProtection="0">
      <alignment horizontal="center" vertical="center"/>
    </xf>
    <xf numFmtId="0" fontId="12" fillId="0" borderId="0" applyFill="0" applyBorder="0" applyProtection="0"/>
    <xf numFmtId="0" fontId="11" fillId="0" borderId="0" applyFill="0" applyBorder="0" applyProtection="0">
      <alignment horizontal="left"/>
    </xf>
    <xf numFmtId="0" fontId="66" fillId="0" borderId="0" applyFill="0" applyBorder="0" applyProtection="0">
      <alignment horizontal="left" vertical="top"/>
    </xf>
    <xf numFmtId="49" fontId="6" fillId="0" borderId="0" applyFill="0" applyBorder="0" applyAlignment="0"/>
    <xf numFmtId="179" fontId="22" fillId="0" borderId="0" applyFill="0" applyBorder="0" applyAlignment="0"/>
    <xf numFmtId="180" fontId="22" fillId="0" borderId="0" applyFill="0" applyBorder="0" applyAlignment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68" fontId="39" fillId="0" borderId="0" applyFont="0" applyFill="0" applyBorder="0" applyProtection="0">
      <alignment horizontal="right"/>
    </xf>
    <xf numFmtId="0" fontId="3" fillId="0" borderId="0"/>
    <xf numFmtId="0" fontId="3" fillId="0" borderId="0"/>
    <xf numFmtId="0" fontId="3" fillId="0" borderId="0"/>
    <xf numFmtId="0" fontId="57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4" fillId="0" borderId="0"/>
    <xf numFmtId="0" fontId="4" fillId="0" borderId="0"/>
    <xf numFmtId="0" fontId="23" fillId="0" borderId="0"/>
    <xf numFmtId="0" fontId="23" fillId="0" borderId="0"/>
    <xf numFmtId="0" fontId="2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57" fillId="0" borderId="0"/>
    <xf numFmtId="0" fontId="3" fillId="0" borderId="0"/>
    <xf numFmtId="0" fontId="57" fillId="0" borderId="0"/>
    <xf numFmtId="0" fontId="3" fillId="0" borderId="0"/>
    <xf numFmtId="0" fontId="3" fillId="0" borderId="0"/>
    <xf numFmtId="0" fontId="5" fillId="0" borderId="0"/>
    <xf numFmtId="0" fontId="5" fillId="0" borderId="0"/>
    <xf numFmtId="9" fontId="3" fillId="0" borderId="0"/>
    <xf numFmtId="9" fontId="3" fillId="0" borderId="0" applyFont="0" applyFill="0" applyBorder="0" applyAlignment="0" applyProtection="0"/>
    <xf numFmtId="39" fontId="69" fillId="0" borderId="0"/>
    <xf numFmtId="44" fontId="3" fillId="0" borderId="0" applyFont="0" applyFill="0" applyBorder="0" applyAlignment="0" applyProtection="0"/>
    <xf numFmtId="181" fontId="3" fillId="0" borderId="0"/>
    <xf numFmtId="0" fontId="5" fillId="0" borderId="0"/>
    <xf numFmtId="0" fontId="5" fillId="0" borderId="0"/>
    <xf numFmtId="0" fontId="5" fillId="0" borderId="0"/>
    <xf numFmtId="43" fontId="6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>
      <alignment vertical="top"/>
    </xf>
    <xf numFmtId="0" fontId="3" fillId="0" borderId="0"/>
    <xf numFmtId="0" fontId="5" fillId="0" borderId="0"/>
    <xf numFmtId="40" fontId="20" fillId="2" borderId="0">
      <alignment horizontal="right"/>
    </xf>
    <xf numFmtId="0" fontId="19" fillId="2" borderId="0">
      <alignment horizontal="right"/>
    </xf>
    <xf numFmtId="0" fontId="18" fillId="2" borderId="5"/>
    <xf numFmtId="0" fontId="18" fillId="0" borderId="0" applyBorder="0">
      <alignment horizontal="centerContinuous"/>
    </xf>
    <xf numFmtId="0" fontId="17" fillId="0" borderId="0" applyBorder="0">
      <alignment horizontal="centerContinuous"/>
    </xf>
    <xf numFmtId="9" fontId="6" fillId="0" borderId="0" applyFont="0" applyFill="0" applyBorder="0" applyAlignment="0" applyProtection="0">
      <alignment vertical="top"/>
    </xf>
    <xf numFmtId="9" fontId="7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0" fontId="25" fillId="6" borderId="5"/>
    <xf numFmtId="0" fontId="3" fillId="0" borderId="0"/>
    <xf numFmtId="0" fontId="71" fillId="0" borderId="0"/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44" fontId="3" fillId="0" borderId="0" applyFont="0" applyFill="0" applyBorder="0" applyAlignment="0" applyProtection="0"/>
    <xf numFmtId="164" fontId="13" fillId="0" borderId="2"/>
    <xf numFmtId="0" fontId="32" fillId="0" borderId="0" applyNumberFormat="0" applyFont="0" applyBorder="0" applyAlignment="0">
      <alignment horizontal="centerContinuous"/>
    </xf>
    <xf numFmtId="9" fontId="3" fillId="0" borderId="0" applyFont="0" applyFill="0" applyBorder="0" applyAlignment="0" applyProtection="0"/>
    <xf numFmtId="164" fontId="13" fillId="0" borderId="2"/>
    <xf numFmtId="164" fontId="13" fillId="0" borderId="2"/>
    <xf numFmtId="38" fontId="13" fillId="0" borderId="0"/>
    <xf numFmtId="9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44" fontId="3" fillId="0" borderId="0" applyFont="0" applyFill="0" applyBorder="0" applyAlignment="0" applyProtection="0"/>
    <xf numFmtId="164" fontId="13" fillId="0" borderId="2"/>
    <xf numFmtId="0" fontId="32" fillId="0" borderId="0" applyNumberFormat="0" applyFont="0" applyBorder="0" applyAlignment="0">
      <alignment horizontal="centerContinuous"/>
    </xf>
    <xf numFmtId="9" fontId="3" fillId="0" borderId="0" applyFont="0" applyFill="0" applyBorder="0" applyAlignment="0" applyProtection="0"/>
    <xf numFmtId="164" fontId="13" fillId="0" borderId="2"/>
    <xf numFmtId="164" fontId="13" fillId="0" borderId="2"/>
    <xf numFmtId="38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32" fillId="0" borderId="0" applyNumberFormat="0" applyFont="0" applyBorder="0" applyAlignment="0">
      <alignment horizontal="centerContinuous"/>
    </xf>
    <xf numFmtId="0" fontId="32" fillId="0" borderId="0" applyNumberFormat="0" applyFont="0" applyBorder="0" applyAlignment="0">
      <alignment horizontal="centerContinuous"/>
    </xf>
    <xf numFmtId="44" fontId="3" fillId="0" borderId="0" applyFont="0" applyFill="0" applyBorder="0" applyAlignment="0" applyProtection="0"/>
    <xf numFmtId="164" fontId="13" fillId="0" borderId="2"/>
    <xf numFmtId="0" fontId="32" fillId="0" borderId="0" applyNumberFormat="0" applyFont="0" applyBorder="0" applyAlignment="0">
      <alignment horizontal="centerContinuous"/>
    </xf>
    <xf numFmtId="9" fontId="3" fillId="0" borderId="0" applyFont="0" applyFill="0" applyBorder="0" applyAlignment="0" applyProtection="0"/>
    <xf numFmtId="164" fontId="13" fillId="0" borderId="2"/>
    <xf numFmtId="164" fontId="13" fillId="0" borderId="2"/>
    <xf numFmtId="38" fontId="13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73" fillId="0" borderId="0"/>
    <xf numFmtId="0" fontId="1" fillId="0" borderId="0"/>
    <xf numFmtId="43" fontId="1" fillId="0" borderId="0" applyFont="0" applyFill="0" applyBorder="0" applyAlignment="0" applyProtection="0"/>
    <xf numFmtId="43" fontId="73" fillId="0" borderId="0" applyFont="0" applyFill="0" applyBorder="0" applyAlignment="0" applyProtection="0"/>
    <xf numFmtId="0" fontId="83" fillId="0" borderId="0"/>
    <xf numFmtId="44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3" fillId="0" borderId="0" applyNumberFormat="0" applyFill="0" applyBorder="0" applyAlignment="0" applyProtection="0"/>
  </cellStyleXfs>
  <cellXfs count="236">
    <xf numFmtId="0" fontId="0" fillId="0" borderId="0" xfId="0"/>
    <xf numFmtId="0" fontId="3" fillId="0" borderId="0" xfId="1707" applyFont="1" applyAlignment="1">
      <alignment vertical="center"/>
    </xf>
    <xf numFmtId="0" fontId="73" fillId="0" borderId="0" xfId="1708"/>
    <xf numFmtId="0" fontId="74" fillId="0" borderId="0" xfId="1708" applyFont="1" applyAlignment="1">
      <alignment horizontal="left" vertical="top" wrapText="1"/>
    </xf>
    <xf numFmtId="0" fontId="75" fillId="0" borderId="0" xfId="1708" applyFont="1" applyAlignment="1">
      <alignment horizontal="left" vertical="top" wrapText="1"/>
    </xf>
    <xf numFmtId="0" fontId="73" fillId="0" borderId="0" xfId="1708" applyAlignment="1">
      <alignment horizontal="center" vertical="top" wrapText="1"/>
    </xf>
    <xf numFmtId="0" fontId="73" fillId="0" borderId="0" xfId="1708" applyAlignment="1">
      <alignment horizontal="left" vertical="top" wrapText="1"/>
    </xf>
    <xf numFmtId="0" fontId="76" fillId="0" borderId="0" xfId="1708" applyFont="1" applyAlignment="1">
      <alignment horizontal="center" vertical="top" wrapText="1"/>
    </xf>
    <xf numFmtId="0" fontId="77" fillId="31" borderId="19" xfId="1708" applyFont="1" applyFill="1" applyBorder="1" applyAlignment="1">
      <alignment horizontal="left" vertical="top" wrapText="1"/>
    </xf>
    <xf numFmtId="0" fontId="77" fillId="31" borderId="19" xfId="1708" applyFont="1" applyFill="1" applyBorder="1" applyAlignment="1">
      <alignment horizontal="center" vertical="top" wrapText="1"/>
    </xf>
    <xf numFmtId="0" fontId="77" fillId="31" borderId="20" xfId="1708" applyFont="1" applyFill="1" applyBorder="1" applyAlignment="1">
      <alignment horizontal="center" vertical="top" wrapText="1"/>
    </xf>
    <xf numFmtId="0" fontId="77" fillId="32" borderId="21" xfId="1708" applyFont="1" applyFill="1" applyBorder="1" applyAlignment="1">
      <alignment horizontal="left" vertical="top" wrapText="1"/>
    </xf>
    <xf numFmtId="0" fontId="77" fillId="32" borderId="21" xfId="1708" applyFont="1" applyFill="1" applyBorder="1" applyAlignment="1">
      <alignment horizontal="center" vertical="top" wrapText="1"/>
    </xf>
    <xf numFmtId="40" fontId="77" fillId="32" borderId="21" xfId="1708" applyNumberFormat="1" applyFont="1" applyFill="1" applyBorder="1" applyAlignment="1">
      <alignment horizontal="right" vertical="top" wrapText="1"/>
    </xf>
    <xf numFmtId="40" fontId="77" fillId="32" borderId="22" xfId="1708" applyNumberFormat="1" applyFont="1" applyFill="1" applyBorder="1" applyAlignment="1">
      <alignment horizontal="right" vertical="top" wrapText="1"/>
    </xf>
    <xf numFmtId="0" fontId="73" fillId="31" borderId="21" xfId="1708" applyFill="1" applyBorder="1" applyAlignment="1">
      <alignment horizontal="left" vertical="top" wrapText="1"/>
    </xf>
    <xf numFmtId="0" fontId="73" fillId="31" borderId="21" xfId="1708" applyFill="1" applyBorder="1" applyAlignment="1">
      <alignment horizontal="center" vertical="top" wrapText="1"/>
    </xf>
    <xf numFmtId="0" fontId="76" fillId="31" borderId="21" xfId="1708" applyFont="1" applyFill="1" applyBorder="1" applyAlignment="1">
      <alignment horizontal="center" vertical="top" wrapText="1"/>
    </xf>
    <xf numFmtId="40" fontId="76" fillId="31" borderId="21" xfId="1708" applyNumberFormat="1" applyFont="1" applyFill="1" applyBorder="1" applyAlignment="1">
      <alignment horizontal="right" vertical="top" wrapText="1"/>
    </xf>
    <xf numFmtId="40" fontId="76" fillId="31" borderId="22" xfId="1708" applyNumberFormat="1" applyFont="1" applyFill="1" applyBorder="1" applyAlignment="1">
      <alignment horizontal="right" vertical="top" wrapText="1"/>
    </xf>
    <xf numFmtId="0" fontId="76" fillId="31" borderId="21" xfId="1708" applyFont="1" applyFill="1" applyBorder="1" applyAlignment="1">
      <alignment horizontal="left" vertical="top" wrapText="1"/>
    </xf>
    <xf numFmtId="0" fontId="73" fillId="0" borderId="0" xfId="1708" applyAlignment="1">
      <alignment horizontal="center" vertical="top" wrapText="1" indent="1"/>
    </xf>
    <xf numFmtId="0" fontId="73" fillId="0" borderId="0" xfId="1708" applyAlignment="1">
      <alignment horizontal="left" vertical="top" wrapText="1" indent="1"/>
    </xf>
    <xf numFmtId="0" fontId="77" fillId="0" borderId="0" xfId="1708" applyFont="1" applyAlignment="1">
      <alignment horizontal="right" vertical="top" wrapText="1" indent="1"/>
    </xf>
    <xf numFmtId="0" fontId="1" fillId="0" borderId="0" xfId="1709"/>
    <xf numFmtId="0" fontId="78" fillId="0" borderId="0" xfId="1709" applyFont="1" applyAlignment="1">
      <alignment horizontal="left"/>
    </xf>
    <xf numFmtId="0" fontId="1" fillId="0" borderId="0" xfId="1709" applyAlignment="1">
      <alignment horizontal="center"/>
    </xf>
    <xf numFmtId="0" fontId="81" fillId="0" borderId="0" xfId="1709" applyFont="1" applyAlignment="1">
      <alignment horizontal="right" vertical="center"/>
    </xf>
    <xf numFmtId="3" fontId="79" fillId="0" borderId="0" xfId="1709" applyNumberFormat="1" applyFont="1" applyAlignment="1">
      <alignment horizontal="right" vertical="center"/>
    </xf>
    <xf numFmtId="43" fontId="0" fillId="0" borderId="0" xfId="1710" applyFont="1"/>
    <xf numFmtId="3" fontId="79" fillId="0" borderId="2" xfId="1709" applyNumberFormat="1" applyFont="1" applyBorder="1" applyAlignment="1">
      <alignment horizontal="right" vertical="center"/>
    </xf>
    <xf numFmtId="43" fontId="0" fillId="0" borderId="2" xfId="1710" applyFont="1" applyBorder="1"/>
    <xf numFmtId="0" fontId="79" fillId="0" borderId="0" xfId="1709" applyFont="1" applyAlignment="1">
      <alignment horizontal="right" vertical="center"/>
    </xf>
    <xf numFmtId="3" fontId="82" fillId="0" borderId="0" xfId="1709" applyNumberFormat="1" applyFont="1" applyAlignment="1">
      <alignment horizontal="right" vertical="center"/>
    </xf>
    <xf numFmtId="43" fontId="0" fillId="33" borderId="0" xfId="1710" applyFont="1" applyFill="1"/>
    <xf numFmtId="43" fontId="1" fillId="0" borderId="0" xfId="1709" applyNumberFormat="1"/>
    <xf numFmtId="0" fontId="3" fillId="0" borderId="0" xfId="1709" applyFont="1" applyAlignment="1">
      <alignment horizontal="right" vertical="center"/>
    </xf>
    <xf numFmtId="3" fontId="1" fillId="0" borderId="0" xfId="1709" applyNumberFormat="1"/>
    <xf numFmtId="0" fontId="1" fillId="0" borderId="0" xfId="1709" applyAlignment="1">
      <alignment wrapText="1"/>
    </xf>
    <xf numFmtId="0" fontId="1" fillId="0" borderId="0" xfId="1709" applyAlignment="1">
      <alignment horizontal="center" wrapText="1"/>
    </xf>
    <xf numFmtId="43" fontId="0" fillId="0" borderId="0" xfId="1710" applyFont="1" applyBorder="1"/>
    <xf numFmtId="43" fontId="0" fillId="0" borderId="2" xfId="1710" applyFont="1" applyFill="1" applyBorder="1"/>
    <xf numFmtId="0" fontId="1" fillId="34" borderId="0" xfId="1709" applyFill="1" applyAlignment="1">
      <alignment wrapText="1"/>
    </xf>
    <xf numFmtId="43" fontId="1" fillId="34" borderId="0" xfId="1709" applyNumberFormat="1" applyFill="1"/>
    <xf numFmtId="0" fontId="1" fillId="34" borderId="0" xfId="1709" applyFill="1"/>
    <xf numFmtId="43" fontId="1" fillId="0" borderId="2" xfId="1709" applyNumberFormat="1" applyBorder="1"/>
    <xf numFmtId="0" fontId="78" fillId="0" borderId="0" xfId="1709" applyFont="1"/>
    <xf numFmtId="0" fontId="78" fillId="0" borderId="0" xfId="1709" applyFont="1" applyAlignment="1">
      <alignment horizontal="center"/>
    </xf>
    <xf numFmtId="0" fontId="78" fillId="0" borderId="0" xfId="1709" applyFont="1" applyAlignment="1">
      <alignment horizontal="center" wrapText="1"/>
    </xf>
    <xf numFmtId="39" fontId="0" fillId="0" borderId="0" xfId="1710" applyNumberFormat="1" applyFont="1"/>
    <xf numFmtId="39" fontId="1" fillId="0" borderId="0" xfId="1709" applyNumberFormat="1"/>
    <xf numFmtId="39" fontId="0" fillId="0" borderId="0" xfId="1710" applyNumberFormat="1" applyFont="1" applyAlignment="1">
      <alignment horizontal="center"/>
    </xf>
    <xf numFmtId="39" fontId="0" fillId="0" borderId="0" xfId="1710" applyNumberFormat="1" applyFont="1" applyAlignment="1">
      <alignment horizontal="right"/>
    </xf>
    <xf numFmtId="39" fontId="0" fillId="33" borderId="0" xfId="1710" applyNumberFormat="1" applyFont="1" applyFill="1"/>
    <xf numFmtId="0" fontId="81" fillId="34" borderId="0" xfId="1709" applyFont="1" applyFill="1" applyAlignment="1">
      <alignment horizontal="right" vertical="center"/>
    </xf>
    <xf numFmtId="43" fontId="0" fillId="0" borderId="23" xfId="1710" applyFont="1" applyBorder="1"/>
    <xf numFmtId="43" fontId="1" fillId="0" borderId="23" xfId="1709" applyNumberFormat="1" applyBorder="1"/>
    <xf numFmtId="0" fontId="1" fillId="35" borderId="0" xfId="1709" applyFill="1"/>
    <xf numFmtId="43" fontId="1" fillId="0" borderId="0" xfId="1711" applyFont="1"/>
    <xf numFmtId="43" fontId="0" fillId="0" borderId="0" xfId="1710" applyFont="1" applyFill="1"/>
    <xf numFmtId="0" fontId="84" fillId="0" borderId="0" xfId="1712" applyFont="1" applyAlignment="1">
      <alignment horizontal="right"/>
    </xf>
    <xf numFmtId="0" fontId="83" fillId="0" borderId="0" xfId="1712"/>
    <xf numFmtId="0" fontId="24" fillId="0" borderId="0" xfId="1712" applyFont="1"/>
    <xf numFmtId="183" fontId="24" fillId="0" borderId="0" xfId="1712" applyNumberFormat="1" applyFont="1"/>
    <xf numFmtId="0" fontId="3" fillId="0" borderId="0" xfId="1712" applyFont="1"/>
    <xf numFmtId="185" fontId="88" fillId="0" borderId="0" xfId="1715" applyNumberFormat="1" applyFont="1"/>
    <xf numFmtId="0" fontId="89" fillId="0" borderId="0" xfId="0" applyFont="1" applyAlignment="1">
      <alignment horizontal="left" vertical="top"/>
    </xf>
    <xf numFmtId="0" fontId="75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76" fillId="0" borderId="0" xfId="0" applyFont="1" applyAlignment="1">
      <alignment horizontal="center" vertical="top"/>
    </xf>
    <xf numFmtId="0" fontId="77" fillId="31" borderId="19" xfId="0" applyFont="1" applyFill="1" applyBorder="1" applyAlignment="1">
      <alignment horizontal="left" vertical="top"/>
    </xf>
    <xf numFmtId="0" fontId="77" fillId="31" borderId="19" xfId="0" applyFont="1" applyFill="1" applyBorder="1" applyAlignment="1">
      <alignment horizontal="center" vertical="top"/>
    </xf>
    <xf numFmtId="0" fontId="77" fillId="31" borderId="20" xfId="0" applyFont="1" applyFill="1" applyBorder="1" applyAlignment="1">
      <alignment horizontal="center" vertical="top"/>
    </xf>
    <xf numFmtId="0" fontId="77" fillId="32" borderId="21" xfId="0" applyFont="1" applyFill="1" applyBorder="1" applyAlignment="1">
      <alignment horizontal="left" vertical="top"/>
    </xf>
    <xf numFmtId="0" fontId="77" fillId="32" borderId="21" xfId="0" applyFont="1" applyFill="1" applyBorder="1" applyAlignment="1">
      <alignment horizontal="center" vertical="top"/>
    </xf>
    <xf numFmtId="40" fontId="77" fillId="32" borderId="21" xfId="0" applyNumberFormat="1" applyFont="1" applyFill="1" applyBorder="1" applyAlignment="1">
      <alignment horizontal="right" vertical="top"/>
    </xf>
    <xf numFmtId="0" fontId="0" fillId="31" borderId="21" xfId="0" applyFill="1" applyBorder="1" applyAlignment="1">
      <alignment horizontal="left" vertical="top"/>
    </xf>
    <xf numFmtId="0" fontId="0" fillId="31" borderId="21" xfId="0" applyFill="1" applyBorder="1" applyAlignment="1">
      <alignment horizontal="center" vertical="top"/>
    </xf>
    <xf numFmtId="0" fontId="76" fillId="31" borderId="21" xfId="0" applyFont="1" applyFill="1" applyBorder="1" applyAlignment="1">
      <alignment horizontal="center" vertical="top"/>
    </xf>
    <xf numFmtId="40" fontId="76" fillId="31" borderId="21" xfId="0" applyNumberFormat="1" applyFont="1" applyFill="1" applyBorder="1" applyAlignment="1">
      <alignment horizontal="right" vertical="top"/>
    </xf>
    <xf numFmtId="0" fontId="76" fillId="31" borderId="21" xfId="0" applyFont="1" applyFill="1" applyBorder="1" applyAlignment="1">
      <alignment horizontal="left" vertical="top"/>
    </xf>
    <xf numFmtId="0" fontId="77" fillId="0" borderId="0" xfId="0" applyFont="1" applyAlignment="1">
      <alignment horizontal="right" vertical="top"/>
    </xf>
    <xf numFmtId="0" fontId="84" fillId="0" borderId="0" xfId="0" applyFont="1" applyAlignment="1">
      <alignment horizontal="right"/>
    </xf>
    <xf numFmtId="0" fontId="24" fillId="0" borderId="0" xfId="0" applyFont="1"/>
    <xf numFmtId="0" fontId="15" fillId="0" borderId="7" xfId="0" applyFont="1" applyBorder="1" applyAlignment="1">
      <alignment horizontal="right" indent="2"/>
    </xf>
    <xf numFmtId="182" fontId="24" fillId="0" borderId="0" xfId="1717" applyNumberFormat="1" applyFont="1" applyFill="1"/>
    <xf numFmtId="10" fontId="24" fillId="0" borderId="0" xfId="1718" applyNumberFormat="1" applyFont="1" applyFill="1"/>
    <xf numFmtId="0" fontId="12" fillId="0" borderId="0" xfId="0" applyFont="1" applyAlignment="1">
      <alignment horizontal="right"/>
    </xf>
    <xf numFmtId="0" fontId="3" fillId="0" borderId="0" xfId="0" applyFont="1"/>
    <xf numFmtId="182" fontId="24" fillId="0" borderId="0" xfId="0" applyNumberFormat="1" applyFont="1"/>
    <xf numFmtId="184" fontId="24" fillId="0" borderId="0" xfId="1718" applyNumberFormat="1" applyFont="1" applyFill="1"/>
    <xf numFmtId="184" fontId="12" fillId="0" borderId="0" xfId="0" applyNumberFormat="1" applyFont="1" applyAlignment="1">
      <alignment horizontal="right"/>
    </xf>
    <xf numFmtId="0" fontId="24" fillId="0" borderId="0" xfId="1718" applyNumberFormat="1" applyFont="1" applyFill="1"/>
    <xf numFmtId="43" fontId="24" fillId="0" borderId="0" xfId="0" applyNumberFormat="1" applyFont="1"/>
    <xf numFmtId="10" fontId="24" fillId="0" borderId="0" xfId="1718" applyNumberFormat="1" applyFont="1"/>
    <xf numFmtId="0" fontId="15" fillId="0" borderId="0" xfId="0" applyFont="1"/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0" fontId="24" fillId="0" borderId="0" xfId="0" applyNumberFormat="1" applyFont="1"/>
    <xf numFmtId="10" fontId="24" fillId="0" borderId="29" xfId="1718" applyNumberFormat="1" applyFont="1" applyBorder="1"/>
    <xf numFmtId="0" fontId="24" fillId="0" borderId="0" xfId="0" applyFont="1" applyAlignment="1">
      <alignment horizontal="right"/>
    </xf>
    <xf numFmtId="40" fontId="77" fillId="32" borderId="22" xfId="0" applyNumberFormat="1" applyFont="1" applyFill="1" applyBorder="1" applyAlignment="1">
      <alignment horizontal="right" vertical="top"/>
    </xf>
    <xf numFmtId="40" fontId="76" fillId="31" borderId="22" xfId="0" applyNumberFormat="1" applyFont="1" applyFill="1" applyBorder="1" applyAlignment="1">
      <alignment horizontal="right" vertical="top"/>
    </xf>
    <xf numFmtId="43" fontId="0" fillId="0" borderId="0" xfId="0" applyNumberFormat="1"/>
    <xf numFmtId="0" fontId="90" fillId="0" borderId="0" xfId="0" applyFont="1"/>
    <xf numFmtId="0" fontId="9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85" fillId="0" borderId="0" xfId="0" applyFont="1" applyAlignment="1">
      <alignment horizontal="center"/>
    </xf>
    <xf numFmtId="43" fontId="0" fillId="0" borderId="0" xfId="1716" applyFont="1"/>
    <xf numFmtId="183" fontId="0" fillId="0" borderId="0" xfId="1716" applyNumberFormat="1" applyFont="1"/>
    <xf numFmtId="0" fontId="0" fillId="0" borderId="0" xfId="0" applyAlignment="1">
      <alignment horizontal="center"/>
    </xf>
    <xf numFmtId="10" fontId="0" fillId="0" borderId="0" xfId="1718" applyNumberFormat="1" applyFont="1"/>
    <xf numFmtId="0" fontId="77" fillId="31" borderId="2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 indent="1"/>
    </xf>
    <xf numFmtId="0" fontId="91" fillId="0" borderId="0" xfId="0" applyFont="1"/>
    <xf numFmtId="0" fontId="88" fillId="0" borderId="0" xfId="0" applyFont="1"/>
    <xf numFmtId="186" fontId="24" fillId="0" borderId="0" xfId="0" applyNumberFormat="1" applyFont="1"/>
    <xf numFmtId="0" fontId="24" fillId="0" borderId="30" xfId="0" applyFont="1" applyBorder="1"/>
    <xf numFmtId="0" fontId="84" fillId="0" borderId="30" xfId="0" applyFont="1" applyBorder="1" applyAlignment="1">
      <alignment horizontal="right"/>
    </xf>
    <xf numFmtId="43" fontId="24" fillId="0" borderId="30" xfId="1716" applyFont="1" applyBorder="1"/>
    <xf numFmtId="10" fontId="24" fillId="0" borderId="30" xfId="1718" applyNumberFormat="1" applyFont="1" applyBorder="1"/>
    <xf numFmtId="0" fontId="91" fillId="0" borderId="0" xfId="0" applyFont="1" applyAlignment="1">
      <alignment horizontal="center"/>
    </xf>
    <xf numFmtId="0" fontId="15" fillId="0" borderId="30" xfId="1716" applyNumberFormat="1" applyFont="1" applyBorder="1" applyAlignment="1">
      <alignment horizontal="right"/>
    </xf>
    <xf numFmtId="0" fontId="15" fillId="0" borderId="30" xfId="1716" applyNumberFormat="1" applyFont="1" applyFill="1" applyBorder="1" applyAlignment="1">
      <alignment horizontal="right"/>
    </xf>
    <xf numFmtId="0" fontId="15" fillId="0" borderId="0" xfId="0" applyFont="1" applyAlignment="1">
      <alignment horizontal="right" indent="2"/>
    </xf>
    <xf numFmtId="0" fontId="15" fillId="33" borderId="0" xfId="0" applyFont="1" applyFill="1" applyAlignment="1">
      <alignment horizontal="right"/>
    </xf>
    <xf numFmtId="0" fontId="81" fillId="32" borderId="22" xfId="0" applyFont="1" applyFill="1" applyBorder="1" applyAlignment="1">
      <alignment horizontal="left" vertical="top" wrapText="1"/>
    </xf>
    <xf numFmtId="0" fontId="90" fillId="32" borderId="22" xfId="0" applyFont="1" applyFill="1" applyBorder="1" applyAlignment="1">
      <alignment horizontal="left" vertical="top" wrapText="1"/>
    </xf>
    <xf numFmtId="0" fontId="92" fillId="0" borderId="0" xfId="1009" applyFont="1"/>
    <xf numFmtId="0" fontId="43" fillId="0" borderId="0" xfId="1009"/>
    <xf numFmtId="10" fontId="94" fillId="0" borderId="0" xfId="1719" applyNumberFormat="1" applyFont="1"/>
    <xf numFmtId="0" fontId="94" fillId="0" borderId="0" xfId="1719" applyFont="1" applyAlignment="1">
      <alignment horizontal="center"/>
    </xf>
    <xf numFmtId="185" fontId="94" fillId="0" borderId="0" xfId="1719" applyNumberFormat="1" applyFont="1"/>
    <xf numFmtId="0" fontId="94" fillId="0" borderId="0" xfId="1719" applyFont="1" applyAlignment="1">
      <alignment horizontal="right"/>
    </xf>
    <xf numFmtId="0" fontId="14" fillId="0" borderId="0" xfId="0" applyFont="1" applyAlignment="1">
      <alignment horizontal="centerContinuous" vertical="center"/>
    </xf>
    <xf numFmtId="0" fontId="87" fillId="0" borderId="0" xfId="0" applyFont="1" applyAlignment="1">
      <alignment horizontal="centerContinuous" vertical="center"/>
    </xf>
    <xf numFmtId="0" fontId="14" fillId="0" borderId="0" xfId="1707" applyFont="1" applyAlignment="1">
      <alignment vertical="center"/>
    </xf>
    <xf numFmtId="0" fontId="3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0" fontId="11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81" fillId="0" borderId="0" xfId="0" applyFont="1" applyAlignment="1">
      <alignment vertical="center"/>
    </xf>
    <xf numFmtId="187" fontId="3" fillId="0" borderId="4" xfId="0" applyNumberFormat="1" applyFont="1" applyBorder="1" applyAlignment="1">
      <alignment horizontal="left" vertical="center"/>
    </xf>
    <xf numFmtId="0" fontId="11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Continuous" vertical="center"/>
    </xf>
    <xf numFmtId="0" fontId="11" fillId="0" borderId="3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7" fontId="3" fillId="0" borderId="36" xfId="0" applyNumberFormat="1" applyFont="1" applyBorder="1" applyAlignment="1" applyProtection="1">
      <alignment horizontal="left" vertical="center"/>
      <protection locked="0"/>
    </xf>
    <xf numFmtId="0" fontId="3" fillId="0" borderId="36" xfId="0" applyFont="1" applyBorder="1" applyAlignment="1">
      <alignment horizontal="left" vertical="center"/>
    </xf>
    <xf numFmtId="0" fontId="3" fillId="0" borderId="3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5" fontId="11" fillId="0" borderId="6" xfId="0" applyNumberFormat="1" applyFont="1" applyBorder="1" applyAlignment="1">
      <alignment horizontal="right" vertical="center"/>
    </xf>
    <xf numFmtId="37" fontId="3" fillId="0" borderId="37" xfId="0" applyNumberFormat="1" applyFont="1" applyBorder="1" applyAlignment="1" applyProtection="1">
      <alignment horizontal="left" vertical="center"/>
      <protection locked="0"/>
    </xf>
    <xf numFmtId="5" fontId="3" fillId="0" borderId="37" xfId="0" applyNumberFormat="1" applyFont="1" applyBorder="1" applyAlignment="1">
      <alignment horizontal="right" vertical="center"/>
    </xf>
    <xf numFmtId="0" fontId="3" fillId="0" borderId="37" xfId="0" applyFont="1" applyBorder="1" applyAlignment="1">
      <alignment horizontal="center" vertical="center"/>
    </xf>
    <xf numFmtId="0" fontId="3" fillId="0" borderId="37" xfId="0" quotePrefix="1" applyFont="1" applyBorder="1" applyAlignment="1">
      <alignment horizontal="center" vertical="center"/>
    </xf>
    <xf numFmtId="5" fontId="11" fillId="0" borderId="33" xfId="0" applyNumberFormat="1" applyFont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0" fillId="32" borderId="21" xfId="0" applyFill="1" applyBorder="1" applyAlignment="1">
      <alignment horizontal="left" vertical="top"/>
    </xf>
    <xf numFmtId="0" fontId="0" fillId="32" borderId="21" xfId="0" applyFill="1" applyBorder="1" applyAlignment="1">
      <alignment horizontal="center" vertical="top"/>
    </xf>
    <xf numFmtId="0" fontId="15" fillId="0" borderId="7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82" fontId="96" fillId="0" borderId="0" xfId="1717" applyNumberFormat="1" applyFont="1" applyFill="1"/>
    <xf numFmtId="0" fontId="84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0" fontId="16" fillId="0" borderId="0" xfId="1719" applyFont="1" applyAlignment="1">
      <alignment horizontal="right"/>
    </xf>
    <xf numFmtId="0" fontId="0" fillId="0" borderId="30" xfId="0" applyBorder="1" applyAlignment="1">
      <alignment horizontal="right"/>
    </xf>
    <xf numFmtId="0" fontId="0" fillId="0" borderId="30" xfId="0" applyBorder="1"/>
    <xf numFmtId="0" fontId="0" fillId="0" borderId="0" xfId="1712" applyFont="1"/>
    <xf numFmtId="5" fontId="90" fillId="0" borderId="37" xfId="0" applyNumberFormat="1" applyFont="1" applyBorder="1" applyAlignment="1">
      <alignment horizontal="center" vertical="center"/>
    </xf>
    <xf numFmtId="5" fontId="90" fillId="0" borderId="37" xfId="0" applyNumberFormat="1" applyFont="1" applyBorder="1" applyAlignment="1">
      <alignment horizontal="right" vertical="center"/>
    </xf>
    <xf numFmtId="10" fontId="0" fillId="0" borderId="0" xfId="1718" applyNumberFormat="1" applyFont="1" applyBorder="1"/>
    <xf numFmtId="43" fontId="0" fillId="0" borderId="0" xfId="1716" applyFont="1" applyBorder="1"/>
    <xf numFmtId="0" fontId="94" fillId="0" borderId="0" xfId="1719" applyFont="1" applyBorder="1"/>
    <xf numFmtId="183" fontId="0" fillId="0" borderId="0" xfId="1716" applyNumberFormat="1" applyFont="1" applyBorder="1"/>
    <xf numFmtId="183" fontId="0" fillId="0" borderId="0" xfId="0" applyNumberFormat="1"/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98" fillId="0" borderId="0" xfId="0" applyFont="1" applyAlignment="1">
      <alignment horizontal="left" vertical="top"/>
    </xf>
    <xf numFmtId="0" fontId="99" fillId="0" borderId="0" xfId="0" applyFont="1" applyAlignment="1">
      <alignment horizontal="left" vertical="top"/>
    </xf>
    <xf numFmtId="0" fontId="101" fillId="0" borderId="0" xfId="0" applyFont="1" applyAlignment="1">
      <alignment horizontal="center" vertical="top"/>
    </xf>
    <xf numFmtId="0" fontId="100" fillId="31" borderId="19" xfId="0" applyFont="1" applyFill="1" applyBorder="1" applyAlignment="1">
      <alignment horizontal="left" vertical="top"/>
    </xf>
    <xf numFmtId="0" fontId="100" fillId="31" borderId="19" xfId="0" applyFont="1" applyFill="1" applyBorder="1" applyAlignment="1">
      <alignment horizontal="center" vertical="top"/>
    </xf>
    <xf numFmtId="0" fontId="100" fillId="32" borderId="21" xfId="0" applyFont="1" applyFill="1" applyBorder="1" applyAlignment="1">
      <alignment horizontal="left" vertical="top"/>
    </xf>
    <xf numFmtId="0" fontId="100" fillId="32" borderId="21" xfId="0" applyFont="1" applyFill="1" applyBorder="1" applyAlignment="1">
      <alignment horizontal="center" vertical="top"/>
    </xf>
    <xf numFmtId="40" fontId="100" fillId="32" borderId="21" xfId="0" applyNumberFormat="1" applyFont="1" applyFill="1" applyBorder="1" applyAlignment="1">
      <alignment horizontal="right" vertical="top"/>
    </xf>
    <xf numFmtId="0" fontId="101" fillId="31" borderId="21" xfId="0" applyFont="1" applyFill="1" applyBorder="1" applyAlignment="1">
      <alignment horizontal="center" vertical="top"/>
    </xf>
    <xf numFmtId="40" fontId="101" fillId="31" borderId="21" xfId="0" applyNumberFormat="1" applyFont="1" applyFill="1" applyBorder="1" applyAlignment="1">
      <alignment horizontal="right" vertical="top"/>
    </xf>
    <xf numFmtId="0" fontId="101" fillId="31" borderId="21" xfId="0" applyFont="1" applyFill="1" applyBorder="1" applyAlignment="1">
      <alignment horizontal="left" vertical="top"/>
    </xf>
    <xf numFmtId="0" fontId="0" fillId="32" borderId="21" xfId="0" applyFill="1" applyBorder="1" applyAlignment="1">
      <alignment horizontal="right" vertical="top"/>
    </xf>
    <xf numFmtId="0" fontId="0" fillId="31" borderId="21" xfId="0" applyFill="1" applyBorder="1" applyAlignment="1">
      <alignment horizontal="right" vertical="top"/>
    </xf>
    <xf numFmtId="0" fontId="0" fillId="31" borderId="22" xfId="0" applyFill="1" applyBorder="1" applyAlignment="1">
      <alignment horizontal="left" vertical="top"/>
    </xf>
    <xf numFmtId="0" fontId="11" fillId="0" borderId="0" xfId="0" applyFont="1"/>
    <xf numFmtId="0" fontId="3" fillId="0" borderId="30" xfId="0" applyFont="1" applyBorder="1"/>
    <xf numFmtId="0" fontId="102" fillId="0" borderId="0" xfId="1719" applyFont="1"/>
    <xf numFmtId="40" fontId="0" fillId="0" borderId="0" xfId="0" applyNumberFormat="1"/>
    <xf numFmtId="0" fontId="90" fillId="31" borderId="22" xfId="1719" applyFont="1" applyFill="1" applyBorder="1" applyAlignment="1">
      <alignment horizontal="left" vertical="top" wrapText="1"/>
    </xf>
    <xf numFmtId="0" fontId="90" fillId="0" borderId="0" xfId="0" applyFont="1" applyAlignment="1">
      <alignment horizontal="right"/>
    </xf>
    <xf numFmtId="16" fontId="0" fillId="0" borderId="0" xfId="0" quotePrefix="1" applyNumberFormat="1" applyAlignment="1">
      <alignment horizontal="right"/>
    </xf>
    <xf numFmtId="0" fontId="0" fillId="0" borderId="0" xfId="0" quotePrefix="1" applyAlignment="1">
      <alignment horizontal="right"/>
    </xf>
    <xf numFmtId="0" fontId="81" fillId="0" borderId="0" xfId="0" applyFont="1"/>
    <xf numFmtId="0" fontId="84" fillId="0" borderId="0" xfId="0" applyFont="1"/>
    <xf numFmtId="0" fontId="77" fillId="31" borderId="20" xfId="0" applyFont="1" applyFill="1" applyBorder="1" applyAlignment="1">
      <alignment horizontal="left" vertical="top"/>
    </xf>
    <xf numFmtId="0" fontId="77" fillId="32" borderId="22" xfId="0" applyFont="1" applyFill="1" applyBorder="1" applyAlignment="1">
      <alignment horizontal="left" vertical="top"/>
    </xf>
    <xf numFmtId="0" fontId="0" fillId="0" borderId="38" xfId="0" applyBorder="1"/>
    <xf numFmtId="183" fontId="0" fillId="0" borderId="38" xfId="1716" applyNumberFormat="1" applyFont="1" applyBorder="1"/>
    <xf numFmtId="0" fontId="90" fillId="0" borderId="38" xfId="0" applyFont="1" applyBorder="1"/>
    <xf numFmtId="43" fontId="0" fillId="0" borderId="38" xfId="1716" applyFont="1" applyBorder="1"/>
    <xf numFmtId="0" fontId="103" fillId="0" borderId="0" xfId="0" applyFont="1"/>
    <xf numFmtId="43" fontId="0" fillId="0" borderId="0" xfId="1716" applyFont="1" applyFill="1"/>
    <xf numFmtId="0" fontId="104" fillId="0" borderId="0" xfId="0" applyFont="1"/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72" fillId="0" borderId="0" xfId="1708" applyFont="1" applyAlignment="1">
      <alignment horizontal="left" vertical="top" wrapText="1"/>
    </xf>
    <xf numFmtId="0" fontId="77" fillId="32" borderId="19" xfId="0" applyFont="1" applyFill="1" applyBorder="1" applyAlignment="1">
      <alignment horizontal="left" vertical="top"/>
    </xf>
    <xf numFmtId="0" fontId="77" fillId="32" borderId="31" xfId="0" applyFont="1" applyFill="1" applyBorder="1" applyAlignment="1">
      <alignment horizontal="left" vertical="top"/>
    </xf>
    <xf numFmtId="0" fontId="77" fillId="32" borderId="32" xfId="0" applyFont="1" applyFill="1" applyBorder="1" applyAlignment="1">
      <alignment horizontal="left" vertical="top"/>
    </xf>
    <xf numFmtId="0" fontId="72" fillId="0" borderId="0" xfId="0" applyFont="1" applyAlignment="1">
      <alignment horizontal="left" vertical="top"/>
    </xf>
    <xf numFmtId="0" fontId="80" fillId="0" borderId="0" xfId="1708" applyFont="1" applyAlignment="1">
      <alignment horizontal="center" vertical="top" wrapText="1"/>
    </xf>
    <xf numFmtId="0" fontId="78" fillId="0" borderId="0" xfId="1709" applyFont="1" applyAlignment="1">
      <alignment horizontal="center"/>
    </xf>
    <xf numFmtId="0" fontId="87" fillId="0" borderId="0" xfId="0" applyFont="1" applyAlignment="1">
      <alignment horizontal="center"/>
    </xf>
    <xf numFmtId="0" fontId="85" fillId="0" borderId="0" xfId="0" applyFont="1" applyAlignment="1">
      <alignment horizontal="center"/>
    </xf>
    <xf numFmtId="0" fontId="85" fillId="0" borderId="24" xfId="0" applyFont="1" applyBorder="1" applyAlignment="1">
      <alignment horizontal="center"/>
    </xf>
    <xf numFmtId="0" fontId="85" fillId="0" borderId="25" xfId="0" applyFont="1" applyBorder="1" applyAlignment="1">
      <alignment horizontal="center"/>
    </xf>
    <xf numFmtId="0" fontId="86" fillId="0" borderId="25" xfId="0" applyFont="1" applyBorder="1" applyAlignment="1">
      <alignment horizontal="center"/>
    </xf>
    <xf numFmtId="0" fontId="86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1720">
    <cellStyle name="_x0013_" xfId="134" xr:uid="{00000000-0005-0000-0000-000000000000}"/>
    <cellStyle name="_x0013_ 2" xfId="135" xr:uid="{00000000-0005-0000-0000-000001000000}"/>
    <cellStyle name="_x0013_ 3" xfId="136" xr:uid="{00000000-0005-0000-0000-000002000000}"/>
    <cellStyle name="20% - Accent1 2" xfId="137" xr:uid="{00000000-0005-0000-0000-000003000000}"/>
    <cellStyle name="20% - Accent1 3" xfId="138" xr:uid="{00000000-0005-0000-0000-000004000000}"/>
    <cellStyle name="20% - Accent2 2" xfId="139" xr:uid="{00000000-0005-0000-0000-000005000000}"/>
    <cellStyle name="20% - Accent2 3" xfId="140" xr:uid="{00000000-0005-0000-0000-000006000000}"/>
    <cellStyle name="20% - Accent3 2" xfId="141" xr:uid="{00000000-0005-0000-0000-000007000000}"/>
    <cellStyle name="20% - Accent3 3" xfId="142" xr:uid="{00000000-0005-0000-0000-000008000000}"/>
    <cellStyle name="20% - Accent4 2" xfId="143" xr:uid="{00000000-0005-0000-0000-000009000000}"/>
    <cellStyle name="20% - Accent4 3" xfId="144" xr:uid="{00000000-0005-0000-0000-00000A000000}"/>
    <cellStyle name="20% - Accent5 2" xfId="145" xr:uid="{00000000-0005-0000-0000-00000B000000}"/>
    <cellStyle name="20% - Accent5 3" xfId="146" xr:uid="{00000000-0005-0000-0000-00000C000000}"/>
    <cellStyle name="20% - Accent6 2" xfId="147" xr:uid="{00000000-0005-0000-0000-00000D000000}"/>
    <cellStyle name="20% - Accent6 3" xfId="148" xr:uid="{00000000-0005-0000-0000-00000E000000}"/>
    <cellStyle name="40% - Accent1 2" xfId="149" xr:uid="{00000000-0005-0000-0000-00000F000000}"/>
    <cellStyle name="40% - Accent1 3" xfId="150" xr:uid="{00000000-0005-0000-0000-000010000000}"/>
    <cellStyle name="40% - Accent2 2" xfId="151" xr:uid="{00000000-0005-0000-0000-000011000000}"/>
    <cellStyle name="40% - Accent2 3" xfId="152" xr:uid="{00000000-0005-0000-0000-000012000000}"/>
    <cellStyle name="40% - Accent3 2" xfId="153" xr:uid="{00000000-0005-0000-0000-000013000000}"/>
    <cellStyle name="40% - Accent3 3" xfId="154" xr:uid="{00000000-0005-0000-0000-000014000000}"/>
    <cellStyle name="40% - Accent4 2" xfId="155" xr:uid="{00000000-0005-0000-0000-000015000000}"/>
    <cellStyle name="40% - Accent4 3" xfId="156" xr:uid="{00000000-0005-0000-0000-000016000000}"/>
    <cellStyle name="40% - Accent5 2" xfId="157" xr:uid="{00000000-0005-0000-0000-000017000000}"/>
    <cellStyle name="40% - Accent5 3" xfId="158" xr:uid="{00000000-0005-0000-0000-000018000000}"/>
    <cellStyle name="40% - Accent6 2" xfId="159" xr:uid="{00000000-0005-0000-0000-000019000000}"/>
    <cellStyle name="40% - Accent6 3" xfId="160" xr:uid="{00000000-0005-0000-0000-00001A000000}"/>
    <cellStyle name="60% - Accent1 2" xfId="161" xr:uid="{00000000-0005-0000-0000-00001B000000}"/>
    <cellStyle name="60% - Accent1 3" xfId="162" xr:uid="{00000000-0005-0000-0000-00001C000000}"/>
    <cellStyle name="60% - Accent2 2" xfId="163" xr:uid="{00000000-0005-0000-0000-00001D000000}"/>
    <cellStyle name="60% - Accent2 3" xfId="164" xr:uid="{00000000-0005-0000-0000-00001E000000}"/>
    <cellStyle name="60% - Accent3 2" xfId="165" xr:uid="{00000000-0005-0000-0000-00001F000000}"/>
    <cellStyle name="60% - Accent3 3" xfId="166" xr:uid="{00000000-0005-0000-0000-000020000000}"/>
    <cellStyle name="60% - Accent4 2" xfId="167" xr:uid="{00000000-0005-0000-0000-000021000000}"/>
    <cellStyle name="60% - Accent4 3" xfId="168" xr:uid="{00000000-0005-0000-0000-000022000000}"/>
    <cellStyle name="60% - Accent5 2" xfId="169" xr:uid="{00000000-0005-0000-0000-000023000000}"/>
    <cellStyle name="60% - Accent5 3" xfId="170" xr:uid="{00000000-0005-0000-0000-000024000000}"/>
    <cellStyle name="60% - Accent6 2" xfId="171" xr:uid="{00000000-0005-0000-0000-000025000000}"/>
    <cellStyle name="60% - Accent6 3" xfId="172" xr:uid="{00000000-0005-0000-0000-000026000000}"/>
    <cellStyle name="Accent1 2" xfId="173" xr:uid="{00000000-0005-0000-0000-000027000000}"/>
    <cellStyle name="Accent1 3" xfId="174" xr:uid="{00000000-0005-0000-0000-000028000000}"/>
    <cellStyle name="Accent2 2" xfId="175" xr:uid="{00000000-0005-0000-0000-000029000000}"/>
    <cellStyle name="Accent2 3" xfId="176" xr:uid="{00000000-0005-0000-0000-00002A000000}"/>
    <cellStyle name="Accent3 2" xfId="177" xr:uid="{00000000-0005-0000-0000-00002B000000}"/>
    <cellStyle name="Accent3 3" xfId="178" xr:uid="{00000000-0005-0000-0000-00002C000000}"/>
    <cellStyle name="Accent4 2" xfId="179" xr:uid="{00000000-0005-0000-0000-00002D000000}"/>
    <cellStyle name="Accent4 3" xfId="180" xr:uid="{00000000-0005-0000-0000-00002E000000}"/>
    <cellStyle name="Accent5 2" xfId="181" xr:uid="{00000000-0005-0000-0000-00002F000000}"/>
    <cellStyle name="Accent5 3" xfId="182" xr:uid="{00000000-0005-0000-0000-000030000000}"/>
    <cellStyle name="Accent6 2" xfId="183" xr:uid="{00000000-0005-0000-0000-000031000000}"/>
    <cellStyle name="Accent6 3" xfId="184" xr:uid="{00000000-0005-0000-0000-000032000000}"/>
    <cellStyle name="Bad 2" xfId="185" xr:uid="{00000000-0005-0000-0000-000033000000}"/>
    <cellStyle name="Bad 3" xfId="186" xr:uid="{00000000-0005-0000-0000-000034000000}"/>
    <cellStyle name="Border Heavy" xfId="187" xr:uid="{00000000-0005-0000-0000-000035000000}"/>
    <cellStyle name="Border Thin" xfId="188" xr:uid="{00000000-0005-0000-0000-000036000000}"/>
    <cellStyle name="Border Thin 10" xfId="189" xr:uid="{00000000-0005-0000-0000-000037000000}"/>
    <cellStyle name="Border Thin 10 2" xfId="190" xr:uid="{00000000-0005-0000-0000-000038000000}"/>
    <cellStyle name="Border Thin 10 3" xfId="191" xr:uid="{00000000-0005-0000-0000-000039000000}"/>
    <cellStyle name="Border Thin 11" xfId="192" xr:uid="{00000000-0005-0000-0000-00003A000000}"/>
    <cellStyle name="Border Thin 11 2" xfId="193" xr:uid="{00000000-0005-0000-0000-00003B000000}"/>
    <cellStyle name="Border Thin 11 3" xfId="194" xr:uid="{00000000-0005-0000-0000-00003C000000}"/>
    <cellStyle name="Border Thin 12" xfId="195" xr:uid="{00000000-0005-0000-0000-00003D000000}"/>
    <cellStyle name="Border Thin 13" xfId="196" xr:uid="{00000000-0005-0000-0000-00003E000000}"/>
    <cellStyle name="Border Thin 2" xfId="197" xr:uid="{00000000-0005-0000-0000-00003F000000}"/>
    <cellStyle name="Border Thin 2 2" xfId="198" xr:uid="{00000000-0005-0000-0000-000040000000}"/>
    <cellStyle name="Border Thin 2 3" xfId="199" xr:uid="{00000000-0005-0000-0000-000041000000}"/>
    <cellStyle name="Border Thin 3" xfId="200" xr:uid="{00000000-0005-0000-0000-000042000000}"/>
    <cellStyle name="Border Thin 3 2" xfId="201" xr:uid="{00000000-0005-0000-0000-000043000000}"/>
    <cellStyle name="Border Thin 3 3" xfId="202" xr:uid="{00000000-0005-0000-0000-000044000000}"/>
    <cellStyle name="Border Thin 4" xfId="203" xr:uid="{00000000-0005-0000-0000-000045000000}"/>
    <cellStyle name="Border Thin 4 2" xfId="204" xr:uid="{00000000-0005-0000-0000-000046000000}"/>
    <cellStyle name="Border Thin 4 3" xfId="205" xr:uid="{00000000-0005-0000-0000-000047000000}"/>
    <cellStyle name="Border Thin 5" xfId="206" xr:uid="{00000000-0005-0000-0000-000048000000}"/>
    <cellStyle name="Border Thin 5 2" xfId="207" xr:uid="{00000000-0005-0000-0000-000049000000}"/>
    <cellStyle name="Border Thin 5 3" xfId="208" xr:uid="{00000000-0005-0000-0000-00004A000000}"/>
    <cellStyle name="Border Thin 6" xfId="209" xr:uid="{00000000-0005-0000-0000-00004B000000}"/>
    <cellStyle name="Border Thin 6 2" xfId="210" xr:uid="{00000000-0005-0000-0000-00004C000000}"/>
    <cellStyle name="Border Thin 6 3" xfId="211" xr:uid="{00000000-0005-0000-0000-00004D000000}"/>
    <cellStyle name="Border Thin 7" xfId="212" xr:uid="{00000000-0005-0000-0000-00004E000000}"/>
    <cellStyle name="Border Thin 7 2" xfId="213" xr:uid="{00000000-0005-0000-0000-00004F000000}"/>
    <cellStyle name="Border Thin 7 3" xfId="214" xr:uid="{00000000-0005-0000-0000-000050000000}"/>
    <cellStyle name="Border Thin 8" xfId="215" xr:uid="{00000000-0005-0000-0000-000051000000}"/>
    <cellStyle name="Border Thin 8 2" xfId="216" xr:uid="{00000000-0005-0000-0000-000052000000}"/>
    <cellStyle name="Border Thin 8 3" xfId="217" xr:uid="{00000000-0005-0000-0000-000053000000}"/>
    <cellStyle name="Border Thin 9" xfId="218" xr:uid="{00000000-0005-0000-0000-000054000000}"/>
    <cellStyle name="Border Thin 9 2" xfId="219" xr:uid="{00000000-0005-0000-0000-000055000000}"/>
    <cellStyle name="Border Thin 9 3" xfId="220" xr:uid="{00000000-0005-0000-0000-000056000000}"/>
    <cellStyle name="Calc Currency (0)" xfId="221" xr:uid="{00000000-0005-0000-0000-000057000000}"/>
    <cellStyle name="Calc Currency (0) 2" xfId="222" xr:uid="{00000000-0005-0000-0000-000058000000}"/>
    <cellStyle name="Calc Currency (0) 3" xfId="223" xr:uid="{00000000-0005-0000-0000-000059000000}"/>
    <cellStyle name="Calc Currency (2)" xfId="224" xr:uid="{00000000-0005-0000-0000-00005A000000}"/>
    <cellStyle name="Calc Percent (0)" xfId="225" xr:uid="{00000000-0005-0000-0000-00005B000000}"/>
    <cellStyle name="Calc Percent (1)" xfId="226" xr:uid="{00000000-0005-0000-0000-00005C000000}"/>
    <cellStyle name="Calc Percent (2)" xfId="227" xr:uid="{00000000-0005-0000-0000-00005D000000}"/>
    <cellStyle name="Calc Units (0)" xfId="228" xr:uid="{00000000-0005-0000-0000-00005E000000}"/>
    <cellStyle name="Calc Units (1)" xfId="229" xr:uid="{00000000-0005-0000-0000-00005F000000}"/>
    <cellStyle name="Calc Units (2)" xfId="230" xr:uid="{00000000-0005-0000-0000-000060000000}"/>
    <cellStyle name="Calculation 2" xfId="231" xr:uid="{00000000-0005-0000-0000-000061000000}"/>
    <cellStyle name="Calculation 2 2" xfId="232" xr:uid="{00000000-0005-0000-0000-000062000000}"/>
    <cellStyle name="Calculation 2 2 2" xfId="233" xr:uid="{00000000-0005-0000-0000-000063000000}"/>
    <cellStyle name="Calculation 3" xfId="234" xr:uid="{00000000-0005-0000-0000-000064000000}"/>
    <cellStyle name="Calculation 3 2" xfId="235" xr:uid="{00000000-0005-0000-0000-000065000000}"/>
    <cellStyle name="Calculation 3 2 2" xfId="236" xr:uid="{00000000-0005-0000-0000-000066000000}"/>
    <cellStyle name="Calculation 4" xfId="237" xr:uid="{00000000-0005-0000-0000-000067000000}"/>
    <cellStyle name="Calculation 4 2" xfId="238" xr:uid="{00000000-0005-0000-0000-000068000000}"/>
    <cellStyle name="Calculation 4 3" xfId="239" xr:uid="{00000000-0005-0000-0000-000069000000}"/>
    <cellStyle name="Calculation 4 4" xfId="240" xr:uid="{00000000-0005-0000-0000-00006A000000}"/>
    <cellStyle name="Calculation 4 5" xfId="241" xr:uid="{00000000-0005-0000-0000-00006B000000}"/>
    <cellStyle name="Calculation 5" xfId="242" xr:uid="{00000000-0005-0000-0000-00006C000000}"/>
    <cellStyle name="Calculation 5 2" xfId="243" xr:uid="{00000000-0005-0000-0000-00006D000000}"/>
    <cellStyle name="Cents" xfId="1339" xr:uid="{00000000-0005-0000-0000-00006E000000}"/>
    <cellStyle name="Check Cell 2" xfId="244" xr:uid="{00000000-0005-0000-0000-00006F000000}"/>
    <cellStyle name="Check Cell 3" xfId="245" xr:uid="{00000000-0005-0000-0000-000070000000}"/>
    <cellStyle name="ColumnAttributeAbovePrompt" xfId="19" xr:uid="{00000000-0005-0000-0000-000071000000}"/>
    <cellStyle name="ColumnAttributePrompt" xfId="20" xr:uid="{00000000-0005-0000-0000-000072000000}"/>
    <cellStyle name="ColumnAttributeValue" xfId="21" xr:uid="{00000000-0005-0000-0000-000073000000}"/>
    <cellStyle name="ColumnHeadingPrompt" xfId="22" xr:uid="{00000000-0005-0000-0000-000074000000}"/>
    <cellStyle name="ColumnHeadingValue" xfId="23" xr:uid="{00000000-0005-0000-0000-000075000000}"/>
    <cellStyle name="Comma" xfId="1716" builtinId="3"/>
    <cellStyle name="Comma [00]" xfId="246" xr:uid="{00000000-0005-0000-0000-000077000000}"/>
    <cellStyle name="Comma 10" xfId="247" xr:uid="{00000000-0005-0000-0000-000078000000}"/>
    <cellStyle name="Comma 10 2" xfId="248" xr:uid="{00000000-0005-0000-0000-000079000000}"/>
    <cellStyle name="Comma 10 2 2" xfId="249" xr:uid="{00000000-0005-0000-0000-00007A000000}"/>
    <cellStyle name="Comma 10 2 3" xfId="250" xr:uid="{00000000-0005-0000-0000-00007B000000}"/>
    <cellStyle name="Comma 10 3" xfId="251" xr:uid="{00000000-0005-0000-0000-00007C000000}"/>
    <cellStyle name="Comma 10 3 2" xfId="252" xr:uid="{00000000-0005-0000-0000-00007D000000}"/>
    <cellStyle name="Comma 10 3 3" xfId="253" xr:uid="{00000000-0005-0000-0000-00007E000000}"/>
    <cellStyle name="Comma 11" xfId="254" xr:uid="{00000000-0005-0000-0000-00007F000000}"/>
    <cellStyle name="Comma 12" xfId="1371" xr:uid="{00000000-0005-0000-0000-000080000000}"/>
    <cellStyle name="Comma 13" xfId="1548" xr:uid="{00000000-0005-0000-0000-000081000000}"/>
    <cellStyle name="Comma 13 2" xfId="1704" xr:uid="{00000000-0005-0000-0000-000082000000}"/>
    <cellStyle name="Comma 14" xfId="1551" xr:uid="{00000000-0005-0000-0000-000083000000}"/>
    <cellStyle name="Comma 15" xfId="2" xr:uid="{00000000-0005-0000-0000-000084000000}"/>
    <cellStyle name="Comma 16" xfId="1711" xr:uid="{00000000-0005-0000-0000-000085000000}"/>
    <cellStyle name="Comma 2" xfId="24" xr:uid="{00000000-0005-0000-0000-000086000000}"/>
    <cellStyle name="Comma 2 10" xfId="256" xr:uid="{00000000-0005-0000-0000-000087000000}"/>
    <cellStyle name="Comma 2 10 2" xfId="257" xr:uid="{00000000-0005-0000-0000-000088000000}"/>
    <cellStyle name="Comma 2 10 3" xfId="258" xr:uid="{00000000-0005-0000-0000-000089000000}"/>
    <cellStyle name="Comma 2 11" xfId="259" xr:uid="{00000000-0005-0000-0000-00008A000000}"/>
    <cellStyle name="Comma 2 12" xfId="260" xr:uid="{00000000-0005-0000-0000-00008B000000}"/>
    <cellStyle name="Comma 2 12 2" xfId="261" xr:uid="{00000000-0005-0000-0000-00008C000000}"/>
    <cellStyle name="Comma 2 12 3" xfId="262" xr:uid="{00000000-0005-0000-0000-00008D000000}"/>
    <cellStyle name="Comma 2 13" xfId="263" xr:uid="{00000000-0005-0000-0000-00008E000000}"/>
    <cellStyle name="Comma 2 13 2" xfId="264" xr:uid="{00000000-0005-0000-0000-00008F000000}"/>
    <cellStyle name="Comma 2 13 3" xfId="265" xr:uid="{00000000-0005-0000-0000-000090000000}"/>
    <cellStyle name="Comma 2 14" xfId="266" xr:uid="{00000000-0005-0000-0000-000091000000}"/>
    <cellStyle name="Comma 2 14 2" xfId="267" xr:uid="{00000000-0005-0000-0000-000092000000}"/>
    <cellStyle name="Comma 2 14 3" xfId="268" xr:uid="{00000000-0005-0000-0000-000093000000}"/>
    <cellStyle name="Comma 2 15" xfId="269" xr:uid="{00000000-0005-0000-0000-000094000000}"/>
    <cellStyle name="Comma 2 15 2" xfId="270" xr:uid="{00000000-0005-0000-0000-000095000000}"/>
    <cellStyle name="Comma 2 15 3" xfId="271" xr:uid="{00000000-0005-0000-0000-000096000000}"/>
    <cellStyle name="Comma 2 16" xfId="272" xr:uid="{00000000-0005-0000-0000-000097000000}"/>
    <cellStyle name="Comma 2 16 2" xfId="273" xr:uid="{00000000-0005-0000-0000-000098000000}"/>
    <cellStyle name="Comma 2 16 3" xfId="274" xr:uid="{00000000-0005-0000-0000-000099000000}"/>
    <cellStyle name="Comma 2 17" xfId="275" xr:uid="{00000000-0005-0000-0000-00009A000000}"/>
    <cellStyle name="Comma 2 17 2" xfId="276" xr:uid="{00000000-0005-0000-0000-00009B000000}"/>
    <cellStyle name="Comma 2 17 3" xfId="277" xr:uid="{00000000-0005-0000-0000-00009C000000}"/>
    <cellStyle name="Comma 2 18" xfId="278" xr:uid="{00000000-0005-0000-0000-00009D000000}"/>
    <cellStyle name="Comma 2 18 2" xfId="279" xr:uid="{00000000-0005-0000-0000-00009E000000}"/>
    <cellStyle name="Comma 2 18 3" xfId="280" xr:uid="{00000000-0005-0000-0000-00009F000000}"/>
    <cellStyle name="Comma 2 19" xfId="281" xr:uid="{00000000-0005-0000-0000-0000A0000000}"/>
    <cellStyle name="Comma 2 19 2" xfId="282" xr:uid="{00000000-0005-0000-0000-0000A1000000}"/>
    <cellStyle name="Comma 2 19 3" xfId="283" xr:uid="{00000000-0005-0000-0000-0000A2000000}"/>
    <cellStyle name="Comma 2 2" xfId="284" xr:uid="{00000000-0005-0000-0000-0000A3000000}"/>
    <cellStyle name="Comma 2 2 2" xfId="285" xr:uid="{00000000-0005-0000-0000-0000A4000000}"/>
    <cellStyle name="Comma 2 2 3" xfId="286" xr:uid="{00000000-0005-0000-0000-0000A5000000}"/>
    <cellStyle name="Comma 2 2 4" xfId="287" xr:uid="{00000000-0005-0000-0000-0000A6000000}"/>
    <cellStyle name="Comma 2 20" xfId="288" xr:uid="{00000000-0005-0000-0000-0000A7000000}"/>
    <cellStyle name="Comma 2 20 2" xfId="289" xr:uid="{00000000-0005-0000-0000-0000A8000000}"/>
    <cellStyle name="Comma 2 20 3" xfId="290" xr:uid="{00000000-0005-0000-0000-0000A9000000}"/>
    <cellStyle name="Comma 2 21" xfId="291" xr:uid="{00000000-0005-0000-0000-0000AA000000}"/>
    <cellStyle name="Comma 2 21 2" xfId="292" xr:uid="{00000000-0005-0000-0000-0000AB000000}"/>
    <cellStyle name="Comma 2 21 3" xfId="293" xr:uid="{00000000-0005-0000-0000-0000AC000000}"/>
    <cellStyle name="Comma 2 22" xfId="294" xr:uid="{00000000-0005-0000-0000-0000AD000000}"/>
    <cellStyle name="Comma 2 22 2" xfId="295" xr:uid="{00000000-0005-0000-0000-0000AE000000}"/>
    <cellStyle name="Comma 2 22 3" xfId="296" xr:uid="{00000000-0005-0000-0000-0000AF000000}"/>
    <cellStyle name="Comma 2 23" xfId="297" xr:uid="{00000000-0005-0000-0000-0000B0000000}"/>
    <cellStyle name="Comma 2 23 2" xfId="298" xr:uid="{00000000-0005-0000-0000-0000B1000000}"/>
    <cellStyle name="Comma 2 23 3" xfId="299" xr:uid="{00000000-0005-0000-0000-0000B2000000}"/>
    <cellStyle name="Comma 2 24" xfId="300" xr:uid="{00000000-0005-0000-0000-0000B3000000}"/>
    <cellStyle name="Comma 2 24 2" xfId="301" xr:uid="{00000000-0005-0000-0000-0000B4000000}"/>
    <cellStyle name="Comma 2 24 3" xfId="302" xr:uid="{00000000-0005-0000-0000-0000B5000000}"/>
    <cellStyle name="Comma 2 25" xfId="303" xr:uid="{00000000-0005-0000-0000-0000B6000000}"/>
    <cellStyle name="Comma 2 25 2" xfId="304" xr:uid="{00000000-0005-0000-0000-0000B7000000}"/>
    <cellStyle name="Comma 2 25 3" xfId="305" xr:uid="{00000000-0005-0000-0000-0000B8000000}"/>
    <cellStyle name="Comma 2 26" xfId="306" xr:uid="{00000000-0005-0000-0000-0000B9000000}"/>
    <cellStyle name="Comma 2 26 2" xfId="307" xr:uid="{00000000-0005-0000-0000-0000BA000000}"/>
    <cellStyle name="Comma 2 26 3" xfId="308" xr:uid="{00000000-0005-0000-0000-0000BB000000}"/>
    <cellStyle name="Comma 2 27" xfId="309" xr:uid="{00000000-0005-0000-0000-0000BC000000}"/>
    <cellStyle name="Comma 2 27 2" xfId="310" xr:uid="{00000000-0005-0000-0000-0000BD000000}"/>
    <cellStyle name="Comma 2 27 3" xfId="311" xr:uid="{00000000-0005-0000-0000-0000BE000000}"/>
    <cellStyle name="Comma 2 28" xfId="312" xr:uid="{00000000-0005-0000-0000-0000BF000000}"/>
    <cellStyle name="Comma 2 28 2" xfId="313" xr:uid="{00000000-0005-0000-0000-0000C0000000}"/>
    <cellStyle name="Comma 2 28 3" xfId="314" xr:uid="{00000000-0005-0000-0000-0000C1000000}"/>
    <cellStyle name="Comma 2 29" xfId="315" xr:uid="{00000000-0005-0000-0000-0000C2000000}"/>
    <cellStyle name="Comma 2 29 2" xfId="316" xr:uid="{00000000-0005-0000-0000-0000C3000000}"/>
    <cellStyle name="Comma 2 29 3" xfId="317" xr:uid="{00000000-0005-0000-0000-0000C4000000}"/>
    <cellStyle name="Comma 2 3" xfId="318" xr:uid="{00000000-0005-0000-0000-0000C5000000}"/>
    <cellStyle name="Comma 2 3 2" xfId="319" xr:uid="{00000000-0005-0000-0000-0000C6000000}"/>
    <cellStyle name="Comma 2 3 3" xfId="320" xr:uid="{00000000-0005-0000-0000-0000C7000000}"/>
    <cellStyle name="Comma 2 3 4" xfId="321" xr:uid="{00000000-0005-0000-0000-0000C8000000}"/>
    <cellStyle name="Comma 2 30" xfId="322" xr:uid="{00000000-0005-0000-0000-0000C9000000}"/>
    <cellStyle name="Comma 2 30 2" xfId="323" xr:uid="{00000000-0005-0000-0000-0000CA000000}"/>
    <cellStyle name="Comma 2 30 3" xfId="324" xr:uid="{00000000-0005-0000-0000-0000CB000000}"/>
    <cellStyle name="Comma 2 31" xfId="325" xr:uid="{00000000-0005-0000-0000-0000CC000000}"/>
    <cellStyle name="Comma 2 31 2" xfId="326" xr:uid="{00000000-0005-0000-0000-0000CD000000}"/>
    <cellStyle name="Comma 2 31 3" xfId="327" xr:uid="{00000000-0005-0000-0000-0000CE000000}"/>
    <cellStyle name="Comma 2 32" xfId="328" xr:uid="{00000000-0005-0000-0000-0000CF000000}"/>
    <cellStyle name="Comma 2 32 2" xfId="329" xr:uid="{00000000-0005-0000-0000-0000D0000000}"/>
    <cellStyle name="Comma 2 32 3" xfId="330" xr:uid="{00000000-0005-0000-0000-0000D1000000}"/>
    <cellStyle name="Comma 2 33" xfId="331" xr:uid="{00000000-0005-0000-0000-0000D2000000}"/>
    <cellStyle name="Comma 2 33 2" xfId="332" xr:uid="{00000000-0005-0000-0000-0000D3000000}"/>
    <cellStyle name="Comma 2 33 3" xfId="333" xr:uid="{00000000-0005-0000-0000-0000D4000000}"/>
    <cellStyle name="Comma 2 34" xfId="334" xr:uid="{00000000-0005-0000-0000-0000D5000000}"/>
    <cellStyle name="Comma 2 34 2" xfId="335" xr:uid="{00000000-0005-0000-0000-0000D6000000}"/>
    <cellStyle name="Comma 2 34 3" xfId="336" xr:uid="{00000000-0005-0000-0000-0000D7000000}"/>
    <cellStyle name="Comma 2 35" xfId="337" xr:uid="{00000000-0005-0000-0000-0000D8000000}"/>
    <cellStyle name="Comma 2 35 2" xfId="338" xr:uid="{00000000-0005-0000-0000-0000D9000000}"/>
    <cellStyle name="Comma 2 35 3" xfId="339" xr:uid="{00000000-0005-0000-0000-0000DA000000}"/>
    <cellStyle name="Comma 2 36" xfId="340" xr:uid="{00000000-0005-0000-0000-0000DB000000}"/>
    <cellStyle name="Comma 2 36 2" xfId="341" xr:uid="{00000000-0005-0000-0000-0000DC000000}"/>
    <cellStyle name="Comma 2 36 3" xfId="342" xr:uid="{00000000-0005-0000-0000-0000DD000000}"/>
    <cellStyle name="Comma 2 37" xfId="343" xr:uid="{00000000-0005-0000-0000-0000DE000000}"/>
    <cellStyle name="Comma 2 38" xfId="344" xr:uid="{00000000-0005-0000-0000-0000DF000000}"/>
    <cellStyle name="Comma 2 39" xfId="1232" xr:uid="{00000000-0005-0000-0000-0000E0000000}"/>
    <cellStyle name="Comma 2 4" xfId="345" xr:uid="{00000000-0005-0000-0000-0000E1000000}"/>
    <cellStyle name="Comma 2 4 2" xfId="346" xr:uid="{00000000-0005-0000-0000-0000E2000000}"/>
    <cellStyle name="Comma 2 4 3" xfId="347" xr:uid="{00000000-0005-0000-0000-0000E3000000}"/>
    <cellStyle name="Comma 2 4 4" xfId="348" xr:uid="{00000000-0005-0000-0000-0000E4000000}"/>
    <cellStyle name="Comma 2 40" xfId="1332" xr:uid="{00000000-0005-0000-0000-0000E5000000}"/>
    <cellStyle name="Comma 2 41" xfId="1231" xr:uid="{00000000-0005-0000-0000-0000E6000000}"/>
    <cellStyle name="Comma 2 42" xfId="1343" xr:uid="{00000000-0005-0000-0000-0000E7000000}"/>
    <cellStyle name="Comma 2 43" xfId="1710" xr:uid="{00000000-0005-0000-0000-0000E8000000}"/>
    <cellStyle name="Comma 2 5" xfId="349" xr:uid="{00000000-0005-0000-0000-0000E9000000}"/>
    <cellStyle name="Comma 2 5 2" xfId="350" xr:uid="{00000000-0005-0000-0000-0000EA000000}"/>
    <cellStyle name="Comma 2 5 3" xfId="351" xr:uid="{00000000-0005-0000-0000-0000EB000000}"/>
    <cellStyle name="Comma 2 6" xfId="352" xr:uid="{00000000-0005-0000-0000-0000EC000000}"/>
    <cellStyle name="Comma 2 6 2" xfId="353" xr:uid="{00000000-0005-0000-0000-0000ED000000}"/>
    <cellStyle name="Comma 2 6 3" xfId="354" xr:uid="{00000000-0005-0000-0000-0000EE000000}"/>
    <cellStyle name="Comma 2 7" xfId="355" xr:uid="{00000000-0005-0000-0000-0000EF000000}"/>
    <cellStyle name="Comma 2 7 2" xfId="356" xr:uid="{00000000-0005-0000-0000-0000F0000000}"/>
    <cellStyle name="Comma 2 7 3" xfId="357" xr:uid="{00000000-0005-0000-0000-0000F1000000}"/>
    <cellStyle name="Comma 2 8" xfId="358" xr:uid="{00000000-0005-0000-0000-0000F2000000}"/>
    <cellStyle name="Comma 2 8 2" xfId="359" xr:uid="{00000000-0005-0000-0000-0000F3000000}"/>
    <cellStyle name="Comma 2 8 3" xfId="360" xr:uid="{00000000-0005-0000-0000-0000F4000000}"/>
    <cellStyle name="Comma 2 9" xfId="361" xr:uid="{00000000-0005-0000-0000-0000F5000000}"/>
    <cellStyle name="Comma 2 9 2" xfId="362" xr:uid="{00000000-0005-0000-0000-0000F6000000}"/>
    <cellStyle name="Comma 2 9 3" xfId="363" xr:uid="{00000000-0005-0000-0000-0000F7000000}"/>
    <cellStyle name="Comma 2_Depr Exp Detail" xfId="255" xr:uid="{00000000-0005-0000-0000-0000F8000000}"/>
    <cellStyle name="Comma 3" xfId="118" xr:uid="{00000000-0005-0000-0000-0000F9000000}"/>
    <cellStyle name="Comma 3 10" xfId="1344" xr:uid="{00000000-0005-0000-0000-0000FA000000}"/>
    <cellStyle name="Comma 3 10 2" xfId="1434" xr:uid="{00000000-0005-0000-0000-0000FB000000}"/>
    <cellStyle name="Comma 3 10 2 2" xfId="1680" xr:uid="{00000000-0005-0000-0000-0000FC000000}"/>
    <cellStyle name="Comma 3 10 3" xfId="1500" xr:uid="{00000000-0005-0000-0000-0000FD000000}"/>
    <cellStyle name="Comma 3 10 3 2" xfId="1701" xr:uid="{00000000-0005-0000-0000-0000FE000000}"/>
    <cellStyle name="Comma 3 10 4" xfId="1614" xr:uid="{00000000-0005-0000-0000-0000FF000000}"/>
    <cellStyle name="Comma 3 11" xfId="1715" xr:uid="{00000000-0005-0000-0000-000000010000}"/>
    <cellStyle name="Comma 3 2" xfId="364" xr:uid="{00000000-0005-0000-0000-000001010000}"/>
    <cellStyle name="Comma 3 2 2" xfId="365" xr:uid="{00000000-0005-0000-0000-000002010000}"/>
    <cellStyle name="Comma 3 3" xfId="366" xr:uid="{00000000-0005-0000-0000-000003010000}"/>
    <cellStyle name="Comma 3 4" xfId="367" xr:uid="{00000000-0005-0000-0000-000004010000}"/>
    <cellStyle name="Comma 3 5" xfId="368" xr:uid="{00000000-0005-0000-0000-000005010000}"/>
    <cellStyle name="Comma 3 6" xfId="369" xr:uid="{00000000-0005-0000-0000-000006010000}"/>
    <cellStyle name="Comma 3 7" xfId="370" xr:uid="{00000000-0005-0000-0000-000007010000}"/>
    <cellStyle name="Comma 3 8" xfId="371" xr:uid="{00000000-0005-0000-0000-000008010000}"/>
    <cellStyle name="Comma 3 9" xfId="372" xr:uid="{00000000-0005-0000-0000-000009010000}"/>
    <cellStyle name="Comma 4" xfId="373" xr:uid="{00000000-0005-0000-0000-00000A010000}"/>
    <cellStyle name="Comma 4 2" xfId="374" xr:uid="{00000000-0005-0000-0000-00000B010000}"/>
    <cellStyle name="Comma 5" xfId="375" xr:uid="{00000000-0005-0000-0000-00000C010000}"/>
    <cellStyle name="Comma 5 2" xfId="1345" xr:uid="{00000000-0005-0000-0000-00000D010000}"/>
    <cellStyle name="Comma 6" xfId="376" xr:uid="{00000000-0005-0000-0000-00000E010000}"/>
    <cellStyle name="Comma 7" xfId="377" xr:uid="{00000000-0005-0000-0000-00000F010000}"/>
    <cellStyle name="Comma 7 2" xfId="378" xr:uid="{00000000-0005-0000-0000-000010010000}"/>
    <cellStyle name="Comma 7 2 2" xfId="379" xr:uid="{00000000-0005-0000-0000-000011010000}"/>
    <cellStyle name="Comma 7 2 3" xfId="380" xr:uid="{00000000-0005-0000-0000-000012010000}"/>
    <cellStyle name="Comma 7 3" xfId="381" xr:uid="{00000000-0005-0000-0000-000013010000}"/>
    <cellStyle name="Comma 7 3 2" xfId="382" xr:uid="{00000000-0005-0000-0000-000014010000}"/>
    <cellStyle name="Comma 7 3 3" xfId="383" xr:uid="{00000000-0005-0000-0000-000015010000}"/>
    <cellStyle name="Comma 8" xfId="384" xr:uid="{00000000-0005-0000-0000-000016010000}"/>
    <cellStyle name="Comma 8 2" xfId="385" xr:uid="{00000000-0005-0000-0000-000017010000}"/>
    <cellStyle name="Comma 8 2 2" xfId="386" xr:uid="{00000000-0005-0000-0000-000018010000}"/>
    <cellStyle name="Comma 8 2 3" xfId="387" xr:uid="{00000000-0005-0000-0000-000019010000}"/>
    <cellStyle name="Comma 8 3" xfId="388" xr:uid="{00000000-0005-0000-0000-00001A010000}"/>
    <cellStyle name="Comma 8 3 2" xfId="389" xr:uid="{00000000-0005-0000-0000-00001B010000}"/>
    <cellStyle name="Comma 8 3 3" xfId="390" xr:uid="{00000000-0005-0000-0000-00001C010000}"/>
    <cellStyle name="Comma 9" xfId="391" xr:uid="{00000000-0005-0000-0000-00001D010000}"/>
    <cellStyle name="Comma 9 2" xfId="392" xr:uid="{00000000-0005-0000-0000-00001E010000}"/>
    <cellStyle name="Comma 9 2 2" xfId="393" xr:uid="{00000000-0005-0000-0000-00001F010000}"/>
    <cellStyle name="Comma 9 2 3" xfId="394" xr:uid="{00000000-0005-0000-0000-000020010000}"/>
    <cellStyle name="Comma 9 3" xfId="395" xr:uid="{00000000-0005-0000-0000-000021010000}"/>
    <cellStyle name="Comma 9 3 2" xfId="396" xr:uid="{00000000-0005-0000-0000-000022010000}"/>
    <cellStyle name="Comma 9 3 3" xfId="397" xr:uid="{00000000-0005-0000-0000-000023010000}"/>
    <cellStyle name="Currency" xfId="1717" builtinId="4"/>
    <cellStyle name="Currency ($)" xfId="398" xr:uid="{00000000-0005-0000-0000-000025010000}"/>
    <cellStyle name="Currency [00]" xfId="399" xr:uid="{00000000-0005-0000-0000-000026010000}"/>
    <cellStyle name="Currency 10" xfId="3" xr:uid="{00000000-0005-0000-0000-000027010000}"/>
    <cellStyle name="Currency 2" xfId="1338" xr:uid="{00000000-0005-0000-0000-000028010000}"/>
    <cellStyle name="Currency 2 10" xfId="400" xr:uid="{00000000-0005-0000-0000-000029010000}"/>
    <cellStyle name="Currency 2 10 2" xfId="401" xr:uid="{00000000-0005-0000-0000-00002A010000}"/>
    <cellStyle name="Currency 2 10 3" xfId="402" xr:uid="{00000000-0005-0000-0000-00002B010000}"/>
    <cellStyle name="Currency 2 11" xfId="403" xr:uid="{00000000-0005-0000-0000-00002C010000}"/>
    <cellStyle name="Currency 2 11 2" xfId="404" xr:uid="{00000000-0005-0000-0000-00002D010000}"/>
    <cellStyle name="Currency 2 11 3" xfId="405" xr:uid="{00000000-0005-0000-0000-00002E010000}"/>
    <cellStyle name="Currency 2 12" xfId="406" xr:uid="{00000000-0005-0000-0000-00002F010000}"/>
    <cellStyle name="Currency 2 12 2" xfId="407" xr:uid="{00000000-0005-0000-0000-000030010000}"/>
    <cellStyle name="Currency 2 12 3" xfId="408" xr:uid="{00000000-0005-0000-0000-000031010000}"/>
    <cellStyle name="Currency 2 13" xfId="409" xr:uid="{00000000-0005-0000-0000-000032010000}"/>
    <cellStyle name="Currency 2 13 2" xfId="410" xr:uid="{00000000-0005-0000-0000-000033010000}"/>
    <cellStyle name="Currency 2 13 3" xfId="411" xr:uid="{00000000-0005-0000-0000-000034010000}"/>
    <cellStyle name="Currency 2 14" xfId="412" xr:uid="{00000000-0005-0000-0000-000035010000}"/>
    <cellStyle name="Currency 2 14 2" xfId="413" xr:uid="{00000000-0005-0000-0000-000036010000}"/>
    <cellStyle name="Currency 2 14 3" xfId="414" xr:uid="{00000000-0005-0000-0000-000037010000}"/>
    <cellStyle name="Currency 2 15" xfId="415" xr:uid="{00000000-0005-0000-0000-000038010000}"/>
    <cellStyle name="Currency 2 15 2" xfId="416" xr:uid="{00000000-0005-0000-0000-000039010000}"/>
    <cellStyle name="Currency 2 15 3" xfId="417" xr:uid="{00000000-0005-0000-0000-00003A010000}"/>
    <cellStyle name="Currency 2 16" xfId="418" xr:uid="{00000000-0005-0000-0000-00003B010000}"/>
    <cellStyle name="Currency 2 16 2" xfId="419" xr:uid="{00000000-0005-0000-0000-00003C010000}"/>
    <cellStyle name="Currency 2 16 3" xfId="420" xr:uid="{00000000-0005-0000-0000-00003D010000}"/>
    <cellStyle name="Currency 2 17" xfId="421" xr:uid="{00000000-0005-0000-0000-00003E010000}"/>
    <cellStyle name="Currency 2 17 2" xfId="422" xr:uid="{00000000-0005-0000-0000-00003F010000}"/>
    <cellStyle name="Currency 2 17 3" xfId="423" xr:uid="{00000000-0005-0000-0000-000040010000}"/>
    <cellStyle name="Currency 2 18" xfId="424" xr:uid="{00000000-0005-0000-0000-000041010000}"/>
    <cellStyle name="Currency 2 18 2" xfId="425" xr:uid="{00000000-0005-0000-0000-000042010000}"/>
    <cellStyle name="Currency 2 18 3" xfId="426" xr:uid="{00000000-0005-0000-0000-000043010000}"/>
    <cellStyle name="Currency 2 19" xfId="427" xr:uid="{00000000-0005-0000-0000-000044010000}"/>
    <cellStyle name="Currency 2 19 2" xfId="428" xr:uid="{00000000-0005-0000-0000-000045010000}"/>
    <cellStyle name="Currency 2 19 3" xfId="429" xr:uid="{00000000-0005-0000-0000-000046010000}"/>
    <cellStyle name="Currency 2 2" xfId="430" xr:uid="{00000000-0005-0000-0000-000047010000}"/>
    <cellStyle name="Currency 2 2 2" xfId="431" xr:uid="{00000000-0005-0000-0000-000048010000}"/>
    <cellStyle name="Currency 2 2 3" xfId="432" xr:uid="{00000000-0005-0000-0000-000049010000}"/>
    <cellStyle name="Currency 2 20" xfId="433" xr:uid="{00000000-0005-0000-0000-00004A010000}"/>
    <cellStyle name="Currency 2 20 2" xfId="434" xr:uid="{00000000-0005-0000-0000-00004B010000}"/>
    <cellStyle name="Currency 2 20 3" xfId="435" xr:uid="{00000000-0005-0000-0000-00004C010000}"/>
    <cellStyle name="Currency 2 21" xfId="436" xr:uid="{00000000-0005-0000-0000-00004D010000}"/>
    <cellStyle name="Currency 2 21 2" xfId="437" xr:uid="{00000000-0005-0000-0000-00004E010000}"/>
    <cellStyle name="Currency 2 21 3" xfId="438" xr:uid="{00000000-0005-0000-0000-00004F010000}"/>
    <cellStyle name="Currency 2 22" xfId="439" xr:uid="{00000000-0005-0000-0000-000050010000}"/>
    <cellStyle name="Currency 2 22 2" xfId="440" xr:uid="{00000000-0005-0000-0000-000051010000}"/>
    <cellStyle name="Currency 2 22 3" xfId="441" xr:uid="{00000000-0005-0000-0000-000052010000}"/>
    <cellStyle name="Currency 2 23" xfId="442" xr:uid="{00000000-0005-0000-0000-000053010000}"/>
    <cellStyle name="Currency 2 23 2" xfId="443" xr:uid="{00000000-0005-0000-0000-000054010000}"/>
    <cellStyle name="Currency 2 23 3" xfId="444" xr:uid="{00000000-0005-0000-0000-000055010000}"/>
    <cellStyle name="Currency 2 24" xfId="445" xr:uid="{00000000-0005-0000-0000-000056010000}"/>
    <cellStyle name="Currency 2 24 2" xfId="446" xr:uid="{00000000-0005-0000-0000-000057010000}"/>
    <cellStyle name="Currency 2 24 3" xfId="447" xr:uid="{00000000-0005-0000-0000-000058010000}"/>
    <cellStyle name="Currency 2 25" xfId="448" xr:uid="{00000000-0005-0000-0000-000059010000}"/>
    <cellStyle name="Currency 2 25 2" xfId="449" xr:uid="{00000000-0005-0000-0000-00005A010000}"/>
    <cellStyle name="Currency 2 25 3" xfId="450" xr:uid="{00000000-0005-0000-0000-00005B010000}"/>
    <cellStyle name="Currency 2 26" xfId="451" xr:uid="{00000000-0005-0000-0000-00005C010000}"/>
    <cellStyle name="Currency 2 26 2" xfId="452" xr:uid="{00000000-0005-0000-0000-00005D010000}"/>
    <cellStyle name="Currency 2 26 3" xfId="453" xr:uid="{00000000-0005-0000-0000-00005E010000}"/>
    <cellStyle name="Currency 2 27" xfId="454" xr:uid="{00000000-0005-0000-0000-00005F010000}"/>
    <cellStyle name="Currency 2 27 2" xfId="455" xr:uid="{00000000-0005-0000-0000-000060010000}"/>
    <cellStyle name="Currency 2 27 3" xfId="456" xr:uid="{00000000-0005-0000-0000-000061010000}"/>
    <cellStyle name="Currency 2 28" xfId="457" xr:uid="{00000000-0005-0000-0000-000062010000}"/>
    <cellStyle name="Currency 2 28 2" xfId="458" xr:uid="{00000000-0005-0000-0000-000063010000}"/>
    <cellStyle name="Currency 2 28 3" xfId="459" xr:uid="{00000000-0005-0000-0000-000064010000}"/>
    <cellStyle name="Currency 2 29" xfId="460" xr:uid="{00000000-0005-0000-0000-000065010000}"/>
    <cellStyle name="Currency 2 3" xfId="461" xr:uid="{00000000-0005-0000-0000-000066010000}"/>
    <cellStyle name="Currency 2 3 2" xfId="462" xr:uid="{00000000-0005-0000-0000-000067010000}"/>
    <cellStyle name="Currency 2 3 3" xfId="463" xr:uid="{00000000-0005-0000-0000-000068010000}"/>
    <cellStyle name="Currency 2 30" xfId="464" xr:uid="{00000000-0005-0000-0000-000069010000}"/>
    <cellStyle name="Currency 2 31" xfId="1713" xr:uid="{00000000-0005-0000-0000-00006A010000}"/>
    <cellStyle name="Currency 2 4" xfId="465" xr:uid="{00000000-0005-0000-0000-00006B010000}"/>
    <cellStyle name="Currency 2 4 2" xfId="466" xr:uid="{00000000-0005-0000-0000-00006C010000}"/>
    <cellStyle name="Currency 2 4 3" xfId="467" xr:uid="{00000000-0005-0000-0000-00006D010000}"/>
    <cellStyle name="Currency 2 5" xfId="468" xr:uid="{00000000-0005-0000-0000-00006E010000}"/>
    <cellStyle name="Currency 2 5 2" xfId="469" xr:uid="{00000000-0005-0000-0000-00006F010000}"/>
    <cellStyle name="Currency 2 5 3" xfId="470" xr:uid="{00000000-0005-0000-0000-000070010000}"/>
    <cellStyle name="Currency 2 6" xfId="471" xr:uid="{00000000-0005-0000-0000-000071010000}"/>
    <cellStyle name="Currency 2 6 2" xfId="472" xr:uid="{00000000-0005-0000-0000-000072010000}"/>
    <cellStyle name="Currency 2 6 3" xfId="473" xr:uid="{00000000-0005-0000-0000-000073010000}"/>
    <cellStyle name="Currency 2 7" xfId="474" xr:uid="{00000000-0005-0000-0000-000074010000}"/>
    <cellStyle name="Currency 2 7 2" xfId="475" xr:uid="{00000000-0005-0000-0000-000075010000}"/>
    <cellStyle name="Currency 2 7 3" xfId="476" xr:uid="{00000000-0005-0000-0000-000076010000}"/>
    <cellStyle name="Currency 2 8" xfId="477" xr:uid="{00000000-0005-0000-0000-000077010000}"/>
    <cellStyle name="Currency 2 8 2" xfId="478" xr:uid="{00000000-0005-0000-0000-000078010000}"/>
    <cellStyle name="Currency 2 8 3" xfId="479" xr:uid="{00000000-0005-0000-0000-000079010000}"/>
    <cellStyle name="Currency 2 9" xfId="480" xr:uid="{00000000-0005-0000-0000-00007A010000}"/>
    <cellStyle name="Currency 2 9 2" xfId="481" xr:uid="{00000000-0005-0000-0000-00007B010000}"/>
    <cellStyle name="Currency 2 9 3" xfId="482" xr:uid="{00000000-0005-0000-0000-00007C010000}"/>
    <cellStyle name="Currency 3" xfId="483" xr:uid="{00000000-0005-0000-0000-00007D010000}"/>
    <cellStyle name="Currency 3 2" xfId="484" xr:uid="{00000000-0005-0000-0000-00007E010000}"/>
    <cellStyle name="Currency 3 3" xfId="485" xr:uid="{00000000-0005-0000-0000-00007F010000}"/>
    <cellStyle name="Currency 4" xfId="486" xr:uid="{00000000-0005-0000-0000-000080010000}"/>
    <cellStyle name="Currency 5" xfId="487" xr:uid="{00000000-0005-0000-0000-000081010000}"/>
    <cellStyle name="Currency 6" xfId="1549" xr:uid="{00000000-0005-0000-0000-000082010000}"/>
    <cellStyle name="Currency 6 2" xfId="1705" xr:uid="{00000000-0005-0000-0000-000083010000}"/>
    <cellStyle name="Currency 7" xfId="488" xr:uid="{00000000-0005-0000-0000-000084010000}"/>
    <cellStyle name="Currency 7 2" xfId="489" xr:uid="{00000000-0005-0000-0000-000085010000}"/>
    <cellStyle name="Currency 7 2 2" xfId="490" xr:uid="{00000000-0005-0000-0000-000086010000}"/>
    <cellStyle name="Currency 7 2 3" xfId="491" xr:uid="{00000000-0005-0000-0000-000087010000}"/>
    <cellStyle name="Currency 7 3" xfId="492" xr:uid="{00000000-0005-0000-0000-000088010000}"/>
    <cellStyle name="Currency 7 3 2" xfId="493" xr:uid="{00000000-0005-0000-0000-000089010000}"/>
    <cellStyle name="Currency 7 3 3" xfId="494" xr:uid="{00000000-0005-0000-0000-00008A010000}"/>
    <cellStyle name="Currency 7 4" xfId="495" xr:uid="{00000000-0005-0000-0000-00008B010000}"/>
    <cellStyle name="Currency 7 4 2" xfId="496" xr:uid="{00000000-0005-0000-0000-00008C010000}"/>
    <cellStyle name="Currency 7 4 3" xfId="497" xr:uid="{00000000-0005-0000-0000-00008D010000}"/>
    <cellStyle name="Currency 7 5" xfId="498" xr:uid="{00000000-0005-0000-0000-00008E010000}"/>
    <cellStyle name="Currency 7 5 2" xfId="499" xr:uid="{00000000-0005-0000-0000-00008F010000}"/>
    <cellStyle name="Currency 7 5 3" xfId="500" xr:uid="{00000000-0005-0000-0000-000090010000}"/>
    <cellStyle name="Currency 7 6" xfId="501" xr:uid="{00000000-0005-0000-0000-000091010000}"/>
    <cellStyle name="Currency 7 7" xfId="502" xr:uid="{00000000-0005-0000-0000-000092010000}"/>
    <cellStyle name="Currency 8" xfId="1363" xr:uid="{00000000-0005-0000-0000-000093010000}"/>
    <cellStyle name="Currency 8 2" xfId="1505" xr:uid="{00000000-0005-0000-0000-000094010000}"/>
    <cellStyle name="Currency 8 3" xfId="1619" xr:uid="{00000000-0005-0000-0000-000095010000}"/>
    <cellStyle name="Currency 9" xfId="503" xr:uid="{00000000-0005-0000-0000-000096010000}"/>
    <cellStyle name="Currency 9 2" xfId="504" xr:uid="{00000000-0005-0000-0000-000097010000}"/>
    <cellStyle name="Currency 9 2 2" xfId="505" xr:uid="{00000000-0005-0000-0000-000098010000}"/>
    <cellStyle name="Currency 9 2 3" xfId="506" xr:uid="{00000000-0005-0000-0000-000099010000}"/>
    <cellStyle name="Currency 9 3" xfId="507" xr:uid="{00000000-0005-0000-0000-00009A010000}"/>
    <cellStyle name="Currency 9 3 2" xfId="508" xr:uid="{00000000-0005-0000-0000-00009B010000}"/>
    <cellStyle name="Currency 9 3 3" xfId="509" xr:uid="{00000000-0005-0000-0000-00009C010000}"/>
    <cellStyle name="Currency 9 4" xfId="510" xr:uid="{00000000-0005-0000-0000-00009D010000}"/>
    <cellStyle name="Currency 9 4 2" xfId="511" xr:uid="{00000000-0005-0000-0000-00009E010000}"/>
    <cellStyle name="Currency 9 4 3" xfId="512" xr:uid="{00000000-0005-0000-0000-00009F010000}"/>
    <cellStyle name="Currency 9 5" xfId="513" xr:uid="{00000000-0005-0000-0000-0000A0010000}"/>
    <cellStyle name="Currency 9 5 2" xfId="514" xr:uid="{00000000-0005-0000-0000-0000A1010000}"/>
    <cellStyle name="Currency 9 5 3" xfId="515" xr:uid="{00000000-0005-0000-0000-0000A2010000}"/>
    <cellStyle name="Currency 9 6" xfId="516" xr:uid="{00000000-0005-0000-0000-0000A3010000}"/>
    <cellStyle name="Currency 9 7" xfId="517" xr:uid="{00000000-0005-0000-0000-0000A4010000}"/>
    <cellStyle name="Date" xfId="518" xr:uid="{00000000-0005-0000-0000-0000A5010000}"/>
    <cellStyle name="Date Short" xfId="519" xr:uid="{00000000-0005-0000-0000-0000A6010000}"/>
    <cellStyle name="down" xfId="25" xr:uid="{00000000-0005-0000-0000-0000A7010000}"/>
    <cellStyle name="down 10" xfId="520" xr:uid="{00000000-0005-0000-0000-0000A8010000}"/>
    <cellStyle name="down 10 2" xfId="521" xr:uid="{00000000-0005-0000-0000-0000A9010000}"/>
    <cellStyle name="down 10 3" xfId="522" xr:uid="{00000000-0005-0000-0000-0000AA010000}"/>
    <cellStyle name="down 11" xfId="523" xr:uid="{00000000-0005-0000-0000-0000AB010000}"/>
    <cellStyle name="down 12" xfId="524" xr:uid="{00000000-0005-0000-0000-0000AC010000}"/>
    <cellStyle name="down 13" xfId="525" xr:uid="{00000000-0005-0000-0000-0000AD010000}"/>
    <cellStyle name="down 14" xfId="526" xr:uid="{00000000-0005-0000-0000-0000AE010000}"/>
    <cellStyle name="down 15" xfId="527" xr:uid="{00000000-0005-0000-0000-0000AF010000}"/>
    <cellStyle name="down 16" xfId="1361" xr:uid="{00000000-0005-0000-0000-0000B0010000}"/>
    <cellStyle name="down 16 2" xfId="1503" xr:uid="{00000000-0005-0000-0000-0000B1010000}"/>
    <cellStyle name="down 16 3" xfId="1617" xr:uid="{00000000-0005-0000-0000-0000B2010000}"/>
    <cellStyle name="down 17" xfId="1362" xr:uid="{00000000-0005-0000-0000-0000B3010000}"/>
    <cellStyle name="down 17 2" xfId="1504" xr:uid="{00000000-0005-0000-0000-0000B4010000}"/>
    <cellStyle name="down 17 3" xfId="1618" xr:uid="{00000000-0005-0000-0000-0000B5010000}"/>
    <cellStyle name="down 18" xfId="1365" xr:uid="{00000000-0005-0000-0000-0000B6010000}"/>
    <cellStyle name="down 18 2" xfId="1507" xr:uid="{00000000-0005-0000-0000-0000B7010000}"/>
    <cellStyle name="down 18 3" xfId="1621" xr:uid="{00000000-0005-0000-0000-0000B8010000}"/>
    <cellStyle name="down 2" xfId="528" xr:uid="{00000000-0005-0000-0000-0000B9010000}"/>
    <cellStyle name="down 2 2" xfId="529" xr:uid="{00000000-0005-0000-0000-0000BA010000}"/>
    <cellStyle name="down 2 3" xfId="530" xr:uid="{00000000-0005-0000-0000-0000BB010000}"/>
    <cellStyle name="down 3" xfId="531" xr:uid="{00000000-0005-0000-0000-0000BC010000}"/>
    <cellStyle name="down 3 2" xfId="532" xr:uid="{00000000-0005-0000-0000-0000BD010000}"/>
    <cellStyle name="down 3 3" xfId="533" xr:uid="{00000000-0005-0000-0000-0000BE010000}"/>
    <cellStyle name="down 4" xfId="534" xr:uid="{00000000-0005-0000-0000-0000BF010000}"/>
    <cellStyle name="down 4 2" xfId="535" xr:uid="{00000000-0005-0000-0000-0000C0010000}"/>
    <cellStyle name="down 4 3" xfId="536" xr:uid="{00000000-0005-0000-0000-0000C1010000}"/>
    <cellStyle name="down 5" xfId="537" xr:uid="{00000000-0005-0000-0000-0000C2010000}"/>
    <cellStyle name="down 5 2" xfId="538" xr:uid="{00000000-0005-0000-0000-0000C3010000}"/>
    <cellStyle name="down 5 3" xfId="539" xr:uid="{00000000-0005-0000-0000-0000C4010000}"/>
    <cellStyle name="down 6" xfId="540" xr:uid="{00000000-0005-0000-0000-0000C5010000}"/>
    <cellStyle name="down 6 2" xfId="541" xr:uid="{00000000-0005-0000-0000-0000C6010000}"/>
    <cellStyle name="down 6 3" xfId="542" xr:uid="{00000000-0005-0000-0000-0000C7010000}"/>
    <cellStyle name="down 7" xfId="543" xr:uid="{00000000-0005-0000-0000-0000C8010000}"/>
    <cellStyle name="down 7 2" xfId="544" xr:uid="{00000000-0005-0000-0000-0000C9010000}"/>
    <cellStyle name="down 7 2 2" xfId="545" xr:uid="{00000000-0005-0000-0000-0000CA010000}"/>
    <cellStyle name="down 7 2 3" xfId="546" xr:uid="{00000000-0005-0000-0000-0000CB010000}"/>
    <cellStyle name="down 7 3" xfId="547" xr:uid="{00000000-0005-0000-0000-0000CC010000}"/>
    <cellStyle name="down 7 3 2" xfId="548" xr:uid="{00000000-0005-0000-0000-0000CD010000}"/>
    <cellStyle name="down 7 3 3" xfId="549" xr:uid="{00000000-0005-0000-0000-0000CE010000}"/>
    <cellStyle name="down 7 4" xfId="550" xr:uid="{00000000-0005-0000-0000-0000CF010000}"/>
    <cellStyle name="down 7 4 2" xfId="551" xr:uid="{00000000-0005-0000-0000-0000D0010000}"/>
    <cellStyle name="down 7 4 3" xfId="552" xr:uid="{00000000-0005-0000-0000-0000D1010000}"/>
    <cellStyle name="down 7 5" xfId="553" xr:uid="{00000000-0005-0000-0000-0000D2010000}"/>
    <cellStyle name="down 7 5 2" xfId="554" xr:uid="{00000000-0005-0000-0000-0000D3010000}"/>
    <cellStyle name="down 7 5 3" xfId="555" xr:uid="{00000000-0005-0000-0000-0000D4010000}"/>
    <cellStyle name="down 7 6" xfId="556" xr:uid="{00000000-0005-0000-0000-0000D5010000}"/>
    <cellStyle name="down 7 7" xfId="557" xr:uid="{00000000-0005-0000-0000-0000D6010000}"/>
    <cellStyle name="down 8" xfId="558" xr:uid="{00000000-0005-0000-0000-0000D7010000}"/>
    <cellStyle name="down 8 2" xfId="559" xr:uid="{00000000-0005-0000-0000-0000D8010000}"/>
    <cellStyle name="down 8 3" xfId="560" xr:uid="{00000000-0005-0000-0000-0000D9010000}"/>
    <cellStyle name="down 9" xfId="561" xr:uid="{00000000-0005-0000-0000-0000DA010000}"/>
    <cellStyle name="down 9 2" xfId="562" xr:uid="{00000000-0005-0000-0000-0000DB010000}"/>
    <cellStyle name="down 9 3" xfId="563" xr:uid="{00000000-0005-0000-0000-0000DC010000}"/>
    <cellStyle name="Enter Currency (0)" xfId="564" xr:uid="{00000000-0005-0000-0000-0000DD010000}"/>
    <cellStyle name="Enter Currency (2)" xfId="565" xr:uid="{00000000-0005-0000-0000-0000DE010000}"/>
    <cellStyle name="Enter Units (0)" xfId="566" xr:uid="{00000000-0005-0000-0000-0000DF010000}"/>
    <cellStyle name="Enter Units (1)" xfId="567" xr:uid="{00000000-0005-0000-0000-0000E0010000}"/>
    <cellStyle name="Enter Units (2)" xfId="568" xr:uid="{00000000-0005-0000-0000-0000E1010000}"/>
    <cellStyle name="Explanatory Text 2" xfId="569" xr:uid="{00000000-0005-0000-0000-0000E2010000}"/>
    <cellStyle name="Explanatory Text 3" xfId="570" xr:uid="{00000000-0005-0000-0000-0000E3010000}"/>
    <cellStyle name="Good 2" xfId="571" xr:uid="{00000000-0005-0000-0000-0000E4010000}"/>
    <cellStyle name="Good 3" xfId="572" xr:uid="{00000000-0005-0000-0000-0000E5010000}"/>
    <cellStyle name="Header1" xfId="573" xr:uid="{00000000-0005-0000-0000-0000E6010000}"/>
    <cellStyle name="Header2" xfId="574" xr:uid="{00000000-0005-0000-0000-0000E7010000}"/>
    <cellStyle name="Header2 2" xfId="575" xr:uid="{00000000-0005-0000-0000-0000E8010000}"/>
    <cellStyle name="Header2 3" xfId="576" xr:uid="{00000000-0005-0000-0000-0000E9010000}"/>
    <cellStyle name="Header2 4" xfId="577" xr:uid="{00000000-0005-0000-0000-0000EA010000}"/>
    <cellStyle name="Header2 5" xfId="578" xr:uid="{00000000-0005-0000-0000-0000EB010000}"/>
    <cellStyle name="Header2 6" xfId="579" xr:uid="{00000000-0005-0000-0000-0000EC010000}"/>
    <cellStyle name="Header2 7" xfId="580" xr:uid="{00000000-0005-0000-0000-0000ED010000}"/>
    <cellStyle name="Heading 1 2" xfId="581" xr:uid="{00000000-0005-0000-0000-0000EE010000}"/>
    <cellStyle name="Heading 1 3" xfId="582" xr:uid="{00000000-0005-0000-0000-0000EF010000}"/>
    <cellStyle name="Heading 2 2" xfId="583" xr:uid="{00000000-0005-0000-0000-0000F0010000}"/>
    <cellStyle name="Heading 2 3" xfId="584" xr:uid="{00000000-0005-0000-0000-0000F1010000}"/>
    <cellStyle name="Heading 3 2" xfId="585" xr:uid="{00000000-0005-0000-0000-0000F2010000}"/>
    <cellStyle name="Heading 3 3" xfId="586" xr:uid="{00000000-0005-0000-0000-0000F3010000}"/>
    <cellStyle name="Heading 4 2" xfId="587" xr:uid="{00000000-0005-0000-0000-0000F4010000}"/>
    <cellStyle name="Heading 4 3" xfId="588" xr:uid="{00000000-0005-0000-0000-0000F5010000}"/>
    <cellStyle name="Hyperlink" xfId="1719" builtinId="8"/>
    <cellStyle name="Input 2" xfId="589" xr:uid="{00000000-0005-0000-0000-0000F6010000}"/>
    <cellStyle name="Input 2 2" xfId="590" xr:uid="{00000000-0005-0000-0000-0000F7010000}"/>
    <cellStyle name="Input 2 2 2" xfId="591" xr:uid="{00000000-0005-0000-0000-0000F8010000}"/>
    <cellStyle name="Input 3" xfId="592" xr:uid="{00000000-0005-0000-0000-0000F9010000}"/>
    <cellStyle name="Input 3 2" xfId="593" xr:uid="{00000000-0005-0000-0000-0000FA010000}"/>
    <cellStyle name="Input 3 2 2" xfId="594" xr:uid="{00000000-0005-0000-0000-0000FB010000}"/>
    <cellStyle name="Input 4" xfId="595" xr:uid="{00000000-0005-0000-0000-0000FC010000}"/>
    <cellStyle name="Input 4 2" xfId="596" xr:uid="{00000000-0005-0000-0000-0000FD010000}"/>
    <cellStyle name="Input 4 3" xfId="597" xr:uid="{00000000-0005-0000-0000-0000FE010000}"/>
    <cellStyle name="Input 4 4" xfId="598" xr:uid="{00000000-0005-0000-0000-0000FF010000}"/>
    <cellStyle name="Input 4 5" xfId="599" xr:uid="{00000000-0005-0000-0000-000000020000}"/>
    <cellStyle name="Input 5" xfId="600" xr:uid="{00000000-0005-0000-0000-000001020000}"/>
    <cellStyle name="Input 5 2" xfId="601" xr:uid="{00000000-0005-0000-0000-000002020000}"/>
    <cellStyle name="LineItemPrompt" xfId="26" xr:uid="{00000000-0005-0000-0000-000003020000}"/>
    <cellStyle name="LineItemValue" xfId="27" xr:uid="{00000000-0005-0000-0000-000004020000}"/>
    <cellStyle name="Link Currency (0)" xfId="602" xr:uid="{00000000-0005-0000-0000-000005020000}"/>
    <cellStyle name="Link Currency (2)" xfId="603" xr:uid="{00000000-0005-0000-0000-000006020000}"/>
    <cellStyle name="Link Units (0)" xfId="604" xr:uid="{00000000-0005-0000-0000-000007020000}"/>
    <cellStyle name="Link Units (1)" xfId="605" xr:uid="{00000000-0005-0000-0000-000008020000}"/>
    <cellStyle name="Link Units (2)" xfId="606" xr:uid="{00000000-0005-0000-0000-000009020000}"/>
    <cellStyle name="Linked Cell 2" xfId="607" xr:uid="{00000000-0005-0000-0000-00000A020000}"/>
    <cellStyle name="Linked Cell 3" xfId="608" xr:uid="{00000000-0005-0000-0000-00000B020000}"/>
    <cellStyle name="LL TOP - DOUBLE LINE AT TOP" xfId="609" xr:uid="{00000000-0005-0000-0000-00000C020000}"/>
    <cellStyle name="Multiple" xfId="610" xr:uid="{00000000-0005-0000-0000-00000D020000}"/>
    <cellStyle name="Neutral 2" xfId="611" xr:uid="{00000000-0005-0000-0000-00000E020000}"/>
    <cellStyle name="Neutral 3" xfId="612" xr:uid="{00000000-0005-0000-0000-00000F020000}"/>
    <cellStyle name="noncur" xfId="1337" xr:uid="{00000000-0005-0000-0000-000010020000}"/>
    <cellStyle name="Normal" xfId="0" builtinId="0"/>
    <cellStyle name="Normal - Style1" xfId="28" xr:uid="{00000000-0005-0000-0000-000012020000}"/>
    <cellStyle name="Normal 10" xfId="15" xr:uid="{00000000-0005-0000-0000-000013020000}"/>
    <cellStyle name="Normal 10 2" xfId="613" xr:uid="{00000000-0005-0000-0000-000014020000}"/>
    <cellStyle name="Normal 10 2 2" xfId="614" xr:uid="{00000000-0005-0000-0000-000015020000}"/>
    <cellStyle name="Normal 10 2 3" xfId="615" xr:uid="{00000000-0005-0000-0000-000016020000}"/>
    <cellStyle name="Normal 10 3" xfId="616" xr:uid="{00000000-0005-0000-0000-000017020000}"/>
    <cellStyle name="Normal 11" xfId="65" xr:uid="{00000000-0005-0000-0000-000018020000}"/>
    <cellStyle name="Normal 11 10" xfId="618" xr:uid="{00000000-0005-0000-0000-000019020000}"/>
    <cellStyle name="Normal 11 11" xfId="619" xr:uid="{00000000-0005-0000-0000-00001A020000}"/>
    <cellStyle name="Normal 11 12" xfId="1264" xr:uid="{00000000-0005-0000-0000-00001B020000}"/>
    <cellStyle name="Normal 11 13" xfId="1273" xr:uid="{00000000-0005-0000-0000-00001C020000}"/>
    <cellStyle name="Normal 11 14" xfId="1262" xr:uid="{00000000-0005-0000-0000-00001D020000}"/>
    <cellStyle name="Normal 11 2" xfId="620" xr:uid="{00000000-0005-0000-0000-00001E020000}"/>
    <cellStyle name="Normal 11 2 2" xfId="621" xr:uid="{00000000-0005-0000-0000-00001F020000}"/>
    <cellStyle name="Normal 11 2 3" xfId="622" xr:uid="{00000000-0005-0000-0000-000020020000}"/>
    <cellStyle name="Normal 11 3" xfId="623" xr:uid="{00000000-0005-0000-0000-000021020000}"/>
    <cellStyle name="Normal 11 3 2" xfId="624" xr:uid="{00000000-0005-0000-0000-000022020000}"/>
    <cellStyle name="Normal 11 3 3" xfId="625" xr:uid="{00000000-0005-0000-0000-000023020000}"/>
    <cellStyle name="Normal 11 4" xfId="626" xr:uid="{00000000-0005-0000-0000-000024020000}"/>
    <cellStyle name="Normal 11 4 2" xfId="627" xr:uid="{00000000-0005-0000-0000-000025020000}"/>
    <cellStyle name="Normal 11 4 3" xfId="628" xr:uid="{00000000-0005-0000-0000-000026020000}"/>
    <cellStyle name="Normal 11 5" xfId="629" xr:uid="{00000000-0005-0000-0000-000027020000}"/>
    <cellStyle name="Normal 11 5 2" xfId="630" xr:uid="{00000000-0005-0000-0000-000028020000}"/>
    <cellStyle name="Normal 11 5 3" xfId="631" xr:uid="{00000000-0005-0000-0000-000029020000}"/>
    <cellStyle name="Normal 11 6" xfId="632" xr:uid="{00000000-0005-0000-0000-00002A020000}"/>
    <cellStyle name="Normal 11 6 2" xfId="633" xr:uid="{00000000-0005-0000-0000-00002B020000}"/>
    <cellStyle name="Normal 11 6 3" xfId="634" xr:uid="{00000000-0005-0000-0000-00002C020000}"/>
    <cellStyle name="Normal 11 7" xfId="635" xr:uid="{00000000-0005-0000-0000-00002D020000}"/>
    <cellStyle name="Normal 11 7 2" xfId="636" xr:uid="{00000000-0005-0000-0000-00002E020000}"/>
    <cellStyle name="Normal 11 7 3" xfId="637" xr:uid="{00000000-0005-0000-0000-00002F020000}"/>
    <cellStyle name="Normal 11 8" xfId="638" xr:uid="{00000000-0005-0000-0000-000030020000}"/>
    <cellStyle name="Normal 11 8 2" xfId="639" xr:uid="{00000000-0005-0000-0000-000031020000}"/>
    <cellStyle name="Normal 11 8 3" xfId="640" xr:uid="{00000000-0005-0000-0000-000032020000}"/>
    <cellStyle name="Normal 11 9" xfId="641" xr:uid="{00000000-0005-0000-0000-000033020000}"/>
    <cellStyle name="Normal 11 9 2" xfId="642" xr:uid="{00000000-0005-0000-0000-000034020000}"/>
    <cellStyle name="Normal 11 9 3" xfId="643" xr:uid="{00000000-0005-0000-0000-000035020000}"/>
    <cellStyle name="Normal 11_Depr Exp Detail" xfId="617" xr:uid="{00000000-0005-0000-0000-000036020000}"/>
    <cellStyle name="Normal 12" xfId="74" xr:uid="{00000000-0005-0000-0000-000037020000}"/>
    <cellStyle name="Normal 12 10" xfId="645" xr:uid="{00000000-0005-0000-0000-000038020000}"/>
    <cellStyle name="Normal 12 11" xfId="646" xr:uid="{00000000-0005-0000-0000-000039020000}"/>
    <cellStyle name="Normal 12 12" xfId="1267" xr:uid="{00000000-0005-0000-0000-00003A020000}"/>
    <cellStyle name="Normal 12 13" xfId="1271" xr:uid="{00000000-0005-0000-0000-00003B020000}"/>
    <cellStyle name="Normal 12 14" xfId="1263" xr:uid="{00000000-0005-0000-0000-00003C020000}"/>
    <cellStyle name="Normal 12 2" xfId="647" xr:uid="{00000000-0005-0000-0000-00003D020000}"/>
    <cellStyle name="Normal 12 2 2" xfId="648" xr:uid="{00000000-0005-0000-0000-00003E020000}"/>
    <cellStyle name="Normal 12 2 3" xfId="649" xr:uid="{00000000-0005-0000-0000-00003F020000}"/>
    <cellStyle name="Normal 12 3" xfId="650" xr:uid="{00000000-0005-0000-0000-000040020000}"/>
    <cellStyle name="Normal 12 3 2" xfId="651" xr:uid="{00000000-0005-0000-0000-000041020000}"/>
    <cellStyle name="Normal 12 3 3" xfId="652" xr:uid="{00000000-0005-0000-0000-000042020000}"/>
    <cellStyle name="Normal 12 4" xfId="653" xr:uid="{00000000-0005-0000-0000-000043020000}"/>
    <cellStyle name="Normal 12 4 2" xfId="654" xr:uid="{00000000-0005-0000-0000-000044020000}"/>
    <cellStyle name="Normal 12 4 3" xfId="655" xr:uid="{00000000-0005-0000-0000-000045020000}"/>
    <cellStyle name="Normal 12 5" xfId="656" xr:uid="{00000000-0005-0000-0000-000046020000}"/>
    <cellStyle name="Normal 12 5 2" xfId="657" xr:uid="{00000000-0005-0000-0000-000047020000}"/>
    <cellStyle name="Normal 12 5 3" xfId="658" xr:uid="{00000000-0005-0000-0000-000048020000}"/>
    <cellStyle name="Normal 12 6" xfId="659" xr:uid="{00000000-0005-0000-0000-000049020000}"/>
    <cellStyle name="Normal 12 6 2" xfId="660" xr:uid="{00000000-0005-0000-0000-00004A020000}"/>
    <cellStyle name="Normal 12 6 3" xfId="661" xr:uid="{00000000-0005-0000-0000-00004B020000}"/>
    <cellStyle name="Normal 12 7" xfId="662" xr:uid="{00000000-0005-0000-0000-00004C020000}"/>
    <cellStyle name="Normal 12 7 2" xfId="663" xr:uid="{00000000-0005-0000-0000-00004D020000}"/>
    <cellStyle name="Normal 12 7 3" xfId="664" xr:uid="{00000000-0005-0000-0000-00004E020000}"/>
    <cellStyle name="Normal 12 8" xfId="665" xr:uid="{00000000-0005-0000-0000-00004F020000}"/>
    <cellStyle name="Normal 12 8 2" xfId="666" xr:uid="{00000000-0005-0000-0000-000050020000}"/>
    <cellStyle name="Normal 12 8 3" xfId="667" xr:uid="{00000000-0005-0000-0000-000051020000}"/>
    <cellStyle name="Normal 12 9" xfId="668" xr:uid="{00000000-0005-0000-0000-000052020000}"/>
    <cellStyle name="Normal 12 9 2" xfId="669" xr:uid="{00000000-0005-0000-0000-000053020000}"/>
    <cellStyle name="Normal 12 9 3" xfId="670" xr:uid="{00000000-0005-0000-0000-000054020000}"/>
    <cellStyle name="Normal 12_Depr Exp Detail" xfId="644" xr:uid="{00000000-0005-0000-0000-000055020000}"/>
    <cellStyle name="Normal 13" xfId="83" xr:uid="{00000000-0005-0000-0000-000056020000}"/>
    <cellStyle name="Normal 13 10" xfId="672" xr:uid="{00000000-0005-0000-0000-000057020000}"/>
    <cellStyle name="Normal 13 11" xfId="673" xr:uid="{00000000-0005-0000-0000-000058020000}"/>
    <cellStyle name="Normal 13 12" xfId="1270" xr:uid="{00000000-0005-0000-0000-000059020000}"/>
    <cellStyle name="Normal 13 13" xfId="1268" xr:uid="{00000000-0005-0000-0000-00005A020000}"/>
    <cellStyle name="Normal 13 14" xfId="1266" xr:uid="{00000000-0005-0000-0000-00005B020000}"/>
    <cellStyle name="Normal 13 2" xfId="674" xr:uid="{00000000-0005-0000-0000-00005C020000}"/>
    <cellStyle name="Normal 13 2 2" xfId="675" xr:uid="{00000000-0005-0000-0000-00005D020000}"/>
    <cellStyle name="Normal 13 2 3" xfId="676" xr:uid="{00000000-0005-0000-0000-00005E020000}"/>
    <cellStyle name="Normal 13 3" xfId="677" xr:uid="{00000000-0005-0000-0000-00005F020000}"/>
    <cellStyle name="Normal 13 3 2" xfId="678" xr:uid="{00000000-0005-0000-0000-000060020000}"/>
    <cellStyle name="Normal 13 3 3" xfId="679" xr:uid="{00000000-0005-0000-0000-000061020000}"/>
    <cellStyle name="Normal 13 4" xfId="680" xr:uid="{00000000-0005-0000-0000-000062020000}"/>
    <cellStyle name="Normal 13 4 2" xfId="681" xr:uid="{00000000-0005-0000-0000-000063020000}"/>
    <cellStyle name="Normal 13 4 3" xfId="682" xr:uid="{00000000-0005-0000-0000-000064020000}"/>
    <cellStyle name="Normal 13 5" xfId="683" xr:uid="{00000000-0005-0000-0000-000065020000}"/>
    <cellStyle name="Normal 13 5 2" xfId="684" xr:uid="{00000000-0005-0000-0000-000066020000}"/>
    <cellStyle name="Normal 13 5 3" xfId="685" xr:uid="{00000000-0005-0000-0000-000067020000}"/>
    <cellStyle name="Normal 13 6" xfId="686" xr:uid="{00000000-0005-0000-0000-000068020000}"/>
    <cellStyle name="Normal 13 6 2" xfId="687" xr:uid="{00000000-0005-0000-0000-000069020000}"/>
    <cellStyle name="Normal 13 6 3" xfId="688" xr:uid="{00000000-0005-0000-0000-00006A020000}"/>
    <cellStyle name="Normal 13 7" xfId="689" xr:uid="{00000000-0005-0000-0000-00006B020000}"/>
    <cellStyle name="Normal 13 7 2" xfId="690" xr:uid="{00000000-0005-0000-0000-00006C020000}"/>
    <cellStyle name="Normal 13 7 3" xfId="691" xr:uid="{00000000-0005-0000-0000-00006D020000}"/>
    <cellStyle name="Normal 13 8" xfId="692" xr:uid="{00000000-0005-0000-0000-00006E020000}"/>
    <cellStyle name="Normal 13 8 2" xfId="693" xr:uid="{00000000-0005-0000-0000-00006F020000}"/>
    <cellStyle name="Normal 13 8 3" xfId="694" xr:uid="{00000000-0005-0000-0000-000070020000}"/>
    <cellStyle name="Normal 13 9" xfId="695" xr:uid="{00000000-0005-0000-0000-000071020000}"/>
    <cellStyle name="Normal 13 9 2" xfId="696" xr:uid="{00000000-0005-0000-0000-000072020000}"/>
    <cellStyle name="Normal 13 9 3" xfId="697" xr:uid="{00000000-0005-0000-0000-000073020000}"/>
    <cellStyle name="Normal 13_Depr Exp Detail" xfId="671" xr:uid="{00000000-0005-0000-0000-000074020000}"/>
    <cellStyle name="Normal 14" xfId="92" xr:uid="{00000000-0005-0000-0000-000075020000}"/>
    <cellStyle name="Normal 14 10" xfId="699" xr:uid="{00000000-0005-0000-0000-000076020000}"/>
    <cellStyle name="Normal 14 11" xfId="700" xr:uid="{00000000-0005-0000-0000-000077020000}"/>
    <cellStyle name="Normal 14 12" xfId="1272" xr:uid="{00000000-0005-0000-0000-000078020000}"/>
    <cellStyle name="Normal 14 13" xfId="1265" xr:uid="{00000000-0005-0000-0000-000079020000}"/>
    <cellStyle name="Normal 14 14" xfId="1269" xr:uid="{00000000-0005-0000-0000-00007A020000}"/>
    <cellStyle name="Normal 14 2" xfId="701" xr:uid="{00000000-0005-0000-0000-00007B020000}"/>
    <cellStyle name="Normal 14 2 2" xfId="702" xr:uid="{00000000-0005-0000-0000-00007C020000}"/>
    <cellStyle name="Normal 14 2 3" xfId="703" xr:uid="{00000000-0005-0000-0000-00007D020000}"/>
    <cellStyle name="Normal 14 3" xfId="704" xr:uid="{00000000-0005-0000-0000-00007E020000}"/>
    <cellStyle name="Normal 14 3 2" xfId="705" xr:uid="{00000000-0005-0000-0000-00007F020000}"/>
    <cellStyle name="Normal 14 3 3" xfId="706" xr:uid="{00000000-0005-0000-0000-000080020000}"/>
    <cellStyle name="Normal 14 4" xfId="707" xr:uid="{00000000-0005-0000-0000-000081020000}"/>
    <cellStyle name="Normal 14 4 2" xfId="708" xr:uid="{00000000-0005-0000-0000-000082020000}"/>
    <cellStyle name="Normal 14 4 3" xfId="709" xr:uid="{00000000-0005-0000-0000-000083020000}"/>
    <cellStyle name="Normal 14 5" xfId="710" xr:uid="{00000000-0005-0000-0000-000084020000}"/>
    <cellStyle name="Normal 14 5 2" xfId="711" xr:uid="{00000000-0005-0000-0000-000085020000}"/>
    <cellStyle name="Normal 14 5 3" xfId="712" xr:uid="{00000000-0005-0000-0000-000086020000}"/>
    <cellStyle name="Normal 14 6" xfId="713" xr:uid="{00000000-0005-0000-0000-000087020000}"/>
    <cellStyle name="Normal 14 6 2" xfId="714" xr:uid="{00000000-0005-0000-0000-000088020000}"/>
    <cellStyle name="Normal 14 6 3" xfId="715" xr:uid="{00000000-0005-0000-0000-000089020000}"/>
    <cellStyle name="Normal 14 7" xfId="716" xr:uid="{00000000-0005-0000-0000-00008A020000}"/>
    <cellStyle name="Normal 14 7 2" xfId="717" xr:uid="{00000000-0005-0000-0000-00008B020000}"/>
    <cellStyle name="Normal 14 7 3" xfId="718" xr:uid="{00000000-0005-0000-0000-00008C020000}"/>
    <cellStyle name="Normal 14 8" xfId="719" xr:uid="{00000000-0005-0000-0000-00008D020000}"/>
    <cellStyle name="Normal 14 8 2" xfId="720" xr:uid="{00000000-0005-0000-0000-00008E020000}"/>
    <cellStyle name="Normal 14 8 3" xfId="721" xr:uid="{00000000-0005-0000-0000-00008F020000}"/>
    <cellStyle name="Normal 14 9" xfId="722" xr:uid="{00000000-0005-0000-0000-000090020000}"/>
    <cellStyle name="Normal 14 9 2" xfId="723" xr:uid="{00000000-0005-0000-0000-000091020000}"/>
    <cellStyle name="Normal 14 9 3" xfId="724" xr:uid="{00000000-0005-0000-0000-000092020000}"/>
    <cellStyle name="Normal 14_Depr Exp Detail" xfId="698" xr:uid="{00000000-0005-0000-0000-000093020000}"/>
    <cellStyle name="Normal 15" xfId="101" xr:uid="{00000000-0005-0000-0000-000094020000}"/>
    <cellStyle name="Normal 15 2" xfId="725" xr:uid="{00000000-0005-0000-0000-000095020000}"/>
    <cellStyle name="Normal 15 2 2" xfId="726" xr:uid="{00000000-0005-0000-0000-000096020000}"/>
    <cellStyle name="Normal 15 2 3" xfId="727" xr:uid="{00000000-0005-0000-0000-000097020000}"/>
    <cellStyle name="Normal 15 3" xfId="728" xr:uid="{00000000-0005-0000-0000-000098020000}"/>
    <cellStyle name="Normal 15 4" xfId="729" xr:uid="{00000000-0005-0000-0000-000099020000}"/>
    <cellStyle name="Normal 16" xfId="730" xr:uid="{00000000-0005-0000-0000-00009A020000}"/>
    <cellStyle name="Normal 16 2" xfId="731" xr:uid="{00000000-0005-0000-0000-00009B020000}"/>
    <cellStyle name="Normal 16 3" xfId="732" xr:uid="{00000000-0005-0000-0000-00009C020000}"/>
    <cellStyle name="Normal 17" xfId="733" xr:uid="{00000000-0005-0000-0000-00009D020000}"/>
    <cellStyle name="Normal 17 2" xfId="734" xr:uid="{00000000-0005-0000-0000-00009E020000}"/>
    <cellStyle name="Normal 17 3" xfId="735" xr:uid="{00000000-0005-0000-0000-00009F020000}"/>
    <cellStyle name="Normal 18" xfId="736" xr:uid="{00000000-0005-0000-0000-0000A0020000}"/>
    <cellStyle name="Normal 18 2" xfId="737" xr:uid="{00000000-0005-0000-0000-0000A1020000}"/>
    <cellStyle name="Normal 18 3" xfId="738" xr:uid="{00000000-0005-0000-0000-0000A2020000}"/>
    <cellStyle name="Normal 19" xfId="739" xr:uid="{00000000-0005-0000-0000-0000A3020000}"/>
    <cellStyle name="Normal 19 2" xfId="740" xr:uid="{00000000-0005-0000-0000-0000A4020000}"/>
    <cellStyle name="Normal 19 3" xfId="741" xr:uid="{00000000-0005-0000-0000-0000A5020000}"/>
    <cellStyle name="Normal 2" xfId="12" xr:uid="{00000000-0005-0000-0000-0000A6020000}"/>
    <cellStyle name="Normal 2 10" xfId="742" xr:uid="{00000000-0005-0000-0000-0000A7020000}"/>
    <cellStyle name="Normal 2 10 2" xfId="743" xr:uid="{00000000-0005-0000-0000-0000A8020000}"/>
    <cellStyle name="Normal 2 10 3" xfId="744" xr:uid="{00000000-0005-0000-0000-0000A9020000}"/>
    <cellStyle name="Normal 2 11" xfId="745" xr:uid="{00000000-0005-0000-0000-0000AA020000}"/>
    <cellStyle name="Normal 2 11 2" xfId="746" xr:uid="{00000000-0005-0000-0000-0000AB020000}"/>
    <cellStyle name="Normal 2 11 3" xfId="747" xr:uid="{00000000-0005-0000-0000-0000AC020000}"/>
    <cellStyle name="Normal 2 12" xfId="748" xr:uid="{00000000-0005-0000-0000-0000AD020000}"/>
    <cellStyle name="Normal 2 13" xfId="749" xr:uid="{00000000-0005-0000-0000-0000AE020000}"/>
    <cellStyle name="Normal 2 13 2" xfId="750" xr:uid="{00000000-0005-0000-0000-0000AF020000}"/>
    <cellStyle name="Normal 2 13 3" xfId="751" xr:uid="{00000000-0005-0000-0000-0000B0020000}"/>
    <cellStyle name="Normal 2 14" xfId="752" xr:uid="{00000000-0005-0000-0000-0000B1020000}"/>
    <cellStyle name="Normal 2 14 2" xfId="753" xr:uid="{00000000-0005-0000-0000-0000B2020000}"/>
    <cellStyle name="Normal 2 14 3" xfId="754" xr:uid="{00000000-0005-0000-0000-0000B3020000}"/>
    <cellStyle name="Normal 2 15" xfId="755" xr:uid="{00000000-0005-0000-0000-0000B4020000}"/>
    <cellStyle name="Normal 2 15 2" xfId="756" xr:uid="{00000000-0005-0000-0000-0000B5020000}"/>
    <cellStyle name="Normal 2 15 3" xfId="757" xr:uid="{00000000-0005-0000-0000-0000B6020000}"/>
    <cellStyle name="Normal 2 16" xfId="758" xr:uid="{00000000-0005-0000-0000-0000B7020000}"/>
    <cellStyle name="Normal 2 16 2" xfId="759" xr:uid="{00000000-0005-0000-0000-0000B8020000}"/>
    <cellStyle name="Normal 2 16 3" xfId="760" xr:uid="{00000000-0005-0000-0000-0000B9020000}"/>
    <cellStyle name="Normal 2 17" xfId="761" xr:uid="{00000000-0005-0000-0000-0000BA020000}"/>
    <cellStyle name="Normal 2 17 2" xfId="762" xr:uid="{00000000-0005-0000-0000-0000BB020000}"/>
    <cellStyle name="Normal 2 17 3" xfId="763" xr:uid="{00000000-0005-0000-0000-0000BC020000}"/>
    <cellStyle name="Normal 2 18" xfId="764" xr:uid="{00000000-0005-0000-0000-0000BD020000}"/>
    <cellStyle name="Normal 2 18 2" xfId="765" xr:uid="{00000000-0005-0000-0000-0000BE020000}"/>
    <cellStyle name="Normal 2 18 3" xfId="766" xr:uid="{00000000-0005-0000-0000-0000BF020000}"/>
    <cellStyle name="Normal 2 19" xfId="767" xr:uid="{00000000-0005-0000-0000-0000C0020000}"/>
    <cellStyle name="Normal 2 19 2" xfId="768" xr:uid="{00000000-0005-0000-0000-0000C1020000}"/>
    <cellStyle name="Normal 2 19 3" xfId="769" xr:uid="{00000000-0005-0000-0000-0000C2020000}"/>
    <cellStyle name="Normal 2 2" xfId="50" xr:uid="{00000000-0005-0000-0000-0000C3020000}"/>
    <cellStyle name="Normal 2 2 10" xfId="1275" xr:uid="{00000000-0005-0000-0000-0000C4020000}"/>
    <cellStyle name="Normal 2 2 11" xfId="1261" xr:uid="{00000000-0005-0000-0000-0000C5020000}"/>
    <cellStyle name="Normal 2 2 12" xfId="1274" xr:uid="{00000000-0005-0000-0000-0000C6020000}"/>
    <cellStyle name="Normal 2 2 13" xfId="1347" xr:uid="{00000000-0005-0000-0000-0000C7020000}"/>
    <cellStyle name="Normal 2 2 14" xfId="1376" xr:uid="{00000000-0005-0000-0000-0000C8020000}"/>
    <cellStyle name="Normal 2 2 15" xfId="1442" xr:uid="{00000000-0005-0000-0000-0000C9020000}"/>
    <cellStyle name="Normal 2 2 16" xfId="1556" xr:uid="{00000000-0005-0000-0000-0000CA020000}"/>
    <cellStyle name="Normal 2 2 2" xfId="10" xr:uid="{00000000-0005-0000-0000-0000CB020000}"/>
    <cellStyle name="Normal 2 2 2 2" xfId="771" xr:uid="{00000000-0005-0000-0000-0000CC020000}"/>
    <cellStyle name="Normal 2 2 2 3" xfId="772" xr:uid="{00000000-0005-0000-0000-0000CD020000}"/>
    <cellStyle name="Normal 2 2 21" xfId="1707" xr:uid="{00000000-0005-0000-0000-0000CE020000}"/>
    <cellStyle name="Normal 2 2 3" xfId="66" xr:uid="{00000000-0005-0000-0000-0000CF020000}"/>
    <cellStyle name="Normal 2 2 3 2" xfId="773" xr:uid="{00000000-0005-0000-0000-0000D0020000}"/>
    <cellStyle name="Normal 2 2 3 3" xfId="774" xr:uid="{00000000-0005-0000-0000-0000D1020000}"/>
    <cellStyle name="Normal 2 2 4" xfId="75" xr:uid="{00000000-0005-0000-0000-0000D2020000}"/>
    <cellStyle name="Normal 2 2 4 2" xfId="775" xr:uid="{00000000-0005-0000-0000-0000D3020000}"/>
    <cellStyle name="Normal 2 2 4 3" xfId="776" xr:uid="{00000000-0005-0000-0000-0000D4020000}"/>
    <cellStyle name="Normal 2 2 5" xfId="84" xr:uid="{00000000-0005-0000-0000-0000D5020000}"/>
    <cellStyle name="Normal 2 2 5 2" xfId="777" xr:uid="{00000000-0005-0000-0000-0000D6020000}"/>
    <cellStyle name="Normal 2 2 5 3" xfId="778" xr:uid="{00000000-0005-0000-0000-0000D7020000}"/>
    <cellStyle name="Normal 2 2 6" xfId="93" xr:uid="{00000000-0005-0000-0000-0000D8020000}"/>
    <cellStyle name="Normal 2 2 7" xfId="102" xr:uid="{00000000-0005-0000-0000-0000D9020000}"/>
    <cellStyle name="Normal 2 2 8" xfId="110" xr:uid="{00000000-0005-0000-0000-0000DA020000}"/>
    <cellStyle name="Normal 2 2 9" xfId="119" xr:uid="{00000000-0005-0000-0000-0000DB020000}"/>
    <cellStyle name="Normal 2 2_Depr Exp Detail" xfId="770" xr:uid="{00000000-0005-0000-0000-0000DC020000}"/>
    <cellStyle name="Normal 2 20" xfId="779" xr:uid="{00000000-0005-0000-0000-0000DD020000}"/>
    <cellStyle name="Normal 2 20 2" xfId="780" xr:uid="{00000000-0005-0000-0000-0000DE020000}"/>
    <cellStyle name="Normal 2 20 3" xfId="781" xr:uid="{00000000-0005-0000-0000-0000DF020000}"/>
    <cellStyle name="Normal 2 21" xfId="782" xr:uid="{00000000-0005-0000-0000-0000E0020000}"/>
    <cellStyle name="Normal 2 21 2" xfId="783" xr:uid="{00000000-0005-0000-0000-0000E1020000}"/>
    <cellStyle name="Normal 2 21 3" xfId="784" xr:uid="{00000000-0005-0000-0000-0000E2020000}"/>
    <cellStyle name="Normal 2 22" xfId="785" xr:uid="{00000000-0005-0000-0000-0000E3020000}"/>
    <cellStyle name="Normal 2 22 2" xfId="786" xr:uid="{00000000-0005-0000-0000-0000E4020000}"/>
    <cellStyle name="Normal 2 22 3" xfId="787" xr:uid="{00000000-0005-0000-0000-0000E5020000}"/>
    <cellStyle name="Normal 2 23" xfId="788" xr:uid="{00000000-0005-0000-0000-0000E6020000}"/>
    <cellStyle name="Normal 2 23 2" xfId="789" xr:uid="{00000000-0005-0000-0000-0000E7020000}"/>
    <cellStyle name="Normal 2 23 3" xfId="790" xr:uid="{00000000-0005-0000-0000-0000E8020000}"/>
    <cellStyle name="Normal 2 24" xfId="791" xr:uid="{00000000-0005-0000-0000-0000E9020000}"/>
    <cellStyle name="Normal 2 24 2" xfId="792" xr:uid="{00000000-0005-0000-0000-0000EA020000}"/>
    <cellStyle name="Normal 2 24 3" xfId="793" xr:uid="{00000000-0005-0000-0000-0000EB020000}"/>
    <cellStyle name="Normal 2 25" xfId="794" xr:uid="{00000000-0005-0000-0000-0000EC020000}"/>
    <cellStyle name="Normal 2 25 2" xfId="795" xr:uid="{00000000-0005-0000-0000-0000ED020000}"/>
    <cellStyle name="Normal 2 25 3" xfId="796" xr:uid="{00000000-0005-0000-0000-0000EE020000}"/>
    <cellStyle name="Normal 2 26" xfId="797" xr:uid="{00000000-0005-0000-0000-0000EF020000}"/>
    <cellStyle name="Normal 2 26 2" xfId="798" xr:uid="{00000000-0005-0000-0000-0000F0020000}"/>
    <cellStyle name="Normal 2 26 3" xfId="799" xr:uid="{00000000-0005-0000-0000-0000F1020000}"/>
    <cellStyle name="Normal 2 27" xfId="800" xr:uid="{00000000-0005-0000-0000-0000F2020000}"/>
    <cellStyle name="Normal 2 27 2" xfId="801" xr:uid="{00000000-0005-0000-0000-0000F3020000}"/>
    <cellStyle name="Normal 2 27 3" xfId="802" xr:uid="{00000000-0005-0000-0000-0000F4020000}"/>
    <cellStyle name="Normal 2 28" xfId="803" xr:uid="{00000000-0005-0000-0000-0000F5020000}"/>
    <cellStyle name="Normal 2 28 2" xfId="804" xr:uid="{00000000-0005-0000-0000-0000F6020000}"/>
    <cellStyle name="Normal 2 28 3" xfId="805" xr:uid="{00000000-0005-0000-0000-0000F7020000}"/>
    <cellStyle name="Normal 2 29" xfId="806" xr:uid="{00000000-0005-0000-0000-0000F8020000}"/>
    <cellStyle name="Normal 2 29 2" xfId="807" xr:uid="{00000000-0005-0000-0000-0000F9020000}"/>
    <cellStyle name="Normal 2 29 3" xfId="808" xr:uid="{00000000-0005-0000-0000-0000FA020000}"/>
    <cellStyle name="Normal 2 3" xfId="51" xr:uid="{00000000-0005-0000-0000-0000FB020000}"/>
    <cellStyle name="Normal 2 3 10" xfId="1260" xr:uid="{00000000-0005-0000-0000-0000FC020000}"/>
    <cellStyle name="Normal 2 3 11" xfId="1276" xr:uid="{00000000-0005-0000-0000-0000FD020000}"/>
    <cellStyle name="Normal 2 3 12" xfId="1377" xr:uid="{00000000-0005-0000-0000-0000FE020000}"/>
    <cellStyle name="Normal 2 3 13" xfId="1443" xr:uid="{00000000-0005-0000-0000-0000FF020000}"/>
    <cellStyle name="Normal 2 3 14" xfId="1557" xr:uid="{00000000-0005-0000-0000-000000030000}"/>
    <cellStyle name="Normal 2 3 2" xfId="67" xr:uid="{00000000-0005-0000-0000-000001030000}"/>
    <cellStyle name="Normal 2 3 3" xfId="76" xr:uid="{00000000-0005-0000-0000-000002030000}"/>
    <cellStyle name="Normal 2 3 4" xfId="85" xr:uid="{00000000-0005-0000-0000-000003030000}"/>
    <cellStyle name="Normal 2 3 5" xfId="94" xr:uid="{00000000-0005-0000-0000-000004030000}"/>
    <cellStyle name="Normal 2 3 6" xfId="103" xr:uid="{00000000-0005-0000-0000-000005030000}"/>
    <cellStyle name="Normal 2 3 7" xfId="111" xr:uid="{00000000-0005-0000-0000-000006030000}"/>
    <cellStyle name="Normal 2 3 8" xfId="120" xr:uid="{00000000-0005-0000-0000-000007030000}"/>
    <cellStyle name="Normal 2 3 9" xfId="1277" xr:uid="{00000000-0005-0000-0000-000008030000}"/>
    <cellStyle name="Normal 2 3_Depr Exp Detail" xfId="809" xr:uid="{00000000-0005-0000-0000-000009030000}"/>
    <cellStyle name="Normal 2 30" xfId="810" xr:uid="{00000000-0005-0000-0000-00000A030000}"/>
    <cellStyle name="Normal 2 30 2" xfId="811" xr:uid="{00000000-0005-0000-0000-00000B030000}"/>
    <cellStyle name="Normal 2 30 3" xfId="812" xr:uid="{00000000-0005-0000-0000-00000C030000}"/>
    <cellStyle name="Normal 2 31" xfId="813" xr:uid="{00000000-0005-0000-0000-00000D030000}"/>
    <cellStyle name="Normal 2 31 2" xfId="814" xr:uid="{00000000-0005-0000-0000-00000E030000}"/>
    <cellStyle name="Normal 2 31 3" xfId="815" xr:uid="{00000000-0005-0000-0000-00000F030000}"/>
    <cellStyle name="Normal 2 32" xfId="816" xr:uid="{00000000-0005-0000-0000-000010030000}"/>
    <cellStyle name="Normal 2 32 2" xfId="817" xr:uid="{00000000-0005-0000-0000-000011030000}"/>
    <cellStyle name="Normal 2 32 3" xfId="818" xr:uid="{00000000-0005-0000-0000-000012030000}"/>
    <cellStyle name="Normal 2 33" xfId="819" xr:uid="{00000000-0005-0000-0000-000013030000}"/>
    <cellStyle name="Normal 2 33 2" xfId="820" xr:uid="{00000000-0005-0000-0000-000014030000}"/>
    <cellStyle name="Normal 2 33 3" xfId="821" xr:uid="{00000000-0005-0000-0000-000015030000}"/>
    <cellStyle name="Normal 2 34" xfId="822" xr:uid="{00000000-0005-0000-0000-000016030000}"/>
    <cellStyle name="Normal 2 34 2" xfId="823" xr:uid="{00000000-0005-0000-0000-000017030000}"/>
    <cellStyle name="Normal 2 34 3" xfId="824" xr:uid="{00000000-0005-0000-0000-000018030000}"/>
    <cellStyle name="Normal 2 35" xfId="825" xr:uid="{00000000-0005-0000-0000-000019030000}"/>
    <cellStyle name="Normal 2 35 2" xfId="826" xr:uid="{00000000-0005-0000-0000-00001A030000}"/>
    <cellStyle name="Normal 2 35 3" xfId="827" xr:uid="{00000000-0005-0000-0000-00001B030000}"/>
    <cellStyle name="Normal 2 36" xfId="828" xr:uid="{00000000-0005-0000-0000-00001C030000}"/>
    <cellStyle name="Normal 2 36 2" xfId="829" xr:uid="{00000000-0005-0000-0000-00001D030000}"/>
    <cellStyle name="Normal 2 36 3" xfId="830" xr:uid="{00000000-0005-0000-0000-00001E030000}"/>
    <cellStyle name="Normal 2 37" xfId="831" xr:uid="{00000000-0005-0000-0000-00001F030000}"/>
    <cellStyle name="Normal 2 37 2" xfId="832" xr:uid="{00000000-0005-0000-0000-000020030000}"/>
    <cellStyle name="Normal 2 37 3" xfId="833" xr:uid="{00000000-0005-0000-0000-000021030000}"/>
    <cellStyle name="Normal 2 38" xfId="834" xr:uid="{00000000-0005-0000-0000-000022030000}"/>
    <cellStyle name="Normal 2 39" xfId="835" xr:uid="{00000000-0005-0000-0000-000023030000}"/>
    <cellStyle name="Normal 2 4" xfId="52" xr:uid="{00000000-0005-0000-0000-000024030000}"/>
    <cellStyle name="Normal 2 4 10" xfId="837" xr:uid="{00000000-0005-0000-0000-000025030000}"/>
    <cellStyle name="Normal 2 4 11" xfId="838" xr:uid="{00000000-0005-0000-0000-000026030000}"/>
    <cellStyle name="Normal 2 4 12" xfId="1288" xr:uid="{00000000-0005-0000-0000-000027030000}"/>
    <cellStyle name="Normal 2 4 13" xfId="1259" xr:uid="{00000000-0005-0000-0000-000028030000}"/>
    <cellStyle name="Normal 2 4 14" xfId="1278" xr:uid="{00000000-0005-0000-0000-000029030000}"/>
    <cellStyle name="Normal 2 4 15" xfId="1378" xr:uid="{00000000-0005-0000-0000-00002A030000}"/>
    <cellStyle name="Normal 2 4 16" xfId="1444" xr:uid="{00000000-0005-0000-0000-00002B030000}"/>
    <cellStyle name="Normal 2 4 17" xfId="1558" xr:uid="{00000000-0005-0000-0000-00002C030000}"/>
    <cellStyle name="Normal 2 4 2" xfId="68" xr:uid="{00000000-0005-0000-0000-00002D030000}"/>
    <cellStyle name="Normal 2 4 2 2" xfId="1291" xr:uid="{00000000-0005-0000-0000-00002E030000}"/>
    <cellStyle name="Normal 2 4 2 3" xfId="1258" xr:uid="{00000000-0005-0000-0000-00002F030000}"/>
    <cellStyle name="Normal 2 4 2 4" xfId="1279" xr:uid="{00000000-0005-0000-0000-000030030000}"/>
    <cellStyle name="Normal 2 4 2_Depr Exp Detail" xfId="839" xr:uid="{00000000-0005-0000-0000-000031030000}"/>
    <cellStyle name="Normal 2 4 3" xfId="77" xr:uid="{00000000-0005-0000-0000-000032030000}"/>
    <cellStyle name="Normal 2 4 3 2" xfId="841" xr:uid="{00000000-0005-0000-0000-000033030000}"/>
    <cellStyle name="Normal 2 4 3 3" xfId="842" xr:uid="{00000000-0005-0000-0000-000034030000}"/>
    <cellStyle name="Normal 2 4 3 4" xfId="1292" xr:uid="{00000000-0005-0000-0000-000035030000}"/>
    <cellStyle name="Normal 2 4 3 5" xfId="1257" xr:uid="{00000000-0005-0000-0000-000036030000}"/>
    <cellStyle name="Normal 2 4 3 6" xfId="1280" xr:uid="{00000000-0005-0000-0000-000037030000}"/>
    <cellStyle name="Normal 2 4 3_Depr Exp Detail" xfId="840" xr:uid="{00000000-0005-0000-0000-000038030000}"/>
    <cellStyle name="Normal 2 4 4" xfId="86" xr:uid="{00000000-0005-0000-0000-000039030000}"/>
    <cellStyle name="Normal 2 4 4 2" xfId="844" xr:uid="{00000000-0005-0000-0000-00003A030000}"/>
    <cellStyle name="Normal 2 4 4 3" xfId="845" xr:uid="{00000000-0005-0000-0000-00003B030000}"/>
    <cellStyle name="Normal 2 4 4 4" xfId="1295" xr:uid="{00000000-0005-0000-0000-00003C030000}"/>
    <cellStyle name="Normal 2 4 4 5" xfId="1256" xr:uid="{00000000-0005-0000-0000-00003D030000}"/>
    <cellStyle name="Normal 2 4 4 6" xfId="1281" xr:uid="{00000000-0005-0000-0000-00003E030000}"/>
    <cellStyle name="Normal 2 4 4_Depr Exp Detail" xfId="843" xr:uid="{00000000-0005-0000-0000-00003F030000}"/>
    <cellStyle name="Normal 2 4 5" xfId="95" xr:uid="{00000000-0005-0000-0000-000040030000}"/>
    <cellStyle name="Normal 2 4 5 2" xfId="847" xr:uid="{00000000-0005-0000-0000-000041030000}"/>
    <cellStyle name="Normal 2 4 5 3" xfId="848" xr:uid="{00000000-0005-0000-0000-000042030000}"/>
    <cellStyle name="Normal 2 4 5 4" xfId="1298" xr:uid="{00000000-0005-0000-0000-000043030000}"/>
    <cellStyle name="Normal 2 4 5 5" xfId="1255" xr:uid="{00000000-0005-0000-0000-000044030000}"/>
    <cellStyle name="Normal 2 4 5 6" xfId="1282" xr:uid="{00000000-0005-0000-0000-000045030000}"/>
    <cellStyle name="Normal 2 4 5_Depr Exp Detail" xfId="846" xr:uid="{00000000-0005-0000-0000-000046030000}"/>
    <cellStyle name="Normal 2 4 6" xfId="104" xr:uid="{00000000-0005-0000-0000-000047030000}"/>
    <cellStyle name="Normal 2 4 6 2" xfId="850" xr:uid="{00000000-0005-0000-0000-000048030000}"/>
    <cellStyle name="Normal 2 4 6 3" xfId="851" xr:uid="{00000000-0005-0000-0000-000049030000}"/>
    <cellStyle name="Normal 2 4 6 4" xfId="1301" xr:uid="{00000000-0005-0000-0000-00004A030000}"/>
    <cellStyle name="Normal 2 4 6 5" xfId="1254" xr:uid="{00000000-0005-0000-0000-00004B030000}"/>
    <cellStyle name="Normal 2 4 6 6" xfId="1283" xr:uid="{00000000-0005-0000-0000-00004C030000}"/>
    <cellStyle name="Normal 2 4 6_Depr Exp Detail" xfId="849" xr:uid="{00000000-0005-0000-0000-00004D030000}"/>
    <cellStyle name="Normal 2 4 7" xfId="112" xr:uid="{00000000-0005-0000-0000-00004E030000}"/>
    <cellStyle name="Normal 2 4 7 2" xfId="853" xr:uid="{00000000-0005-0000-0000-00004F030000}"/>
    <cellStyle name="Normal 2 4 7 3" xfId="854" xr:uid="{00000000-0005-0000-0000-000050030000}"/>
    <cellStyle name="Normal 2 4 7 4" xfId="1304" xr:uid="{00000000-0005-0000-0000-000051030000}"/>
    <cellStyle name="Normal 2 4 7 5" xfId="1253" xr:uid="{00000000-0005-0000-0000-000052030000}"/>
    <cellStyle name="Normal 2 4 7 6" xfId="1284" xr:uid="{00000000-0005-0000-0000-000053030000}"/>
    <cellStyle name="Normal 2 4 7_Depr Exp Detail" xfId="852" xr:uid="{00000000-0005-0000-0000-000054030000}"/>
    <cellStyle name="Normal 2 4 8" xfId="121" xr:uid="{00000000-0005-0000-0000-000055030000}"/>
    <cellStyle name="Normal 2 4 8 2" xfId="856" xr:uid="{00000000-0005-0000-0000-000056030000}"/>
    <cellStyle name="Normal 2 4 8 3" xfId="857" xr:uid="{00000000-0005-0000-0000-000057030000}"/>
    <cellStyle name="Normal 2 4 8 4" xfId="1307" xr:uid="{00000000-0005-0000-0000-000058030000}"/>
    <cellStyle name="Normal 2 4 8 5" xfId="1252" xr:uid="{00000000-0005-0000-0000-000059030000}"/>
    <cellStyle name="Normal 2 4 8 6" xfId="1285" xr:uid="{00000000-0005-0000-0000-00005A030000}"/>
    <cellStyle name="Normal 2 4 8_Depr Exp Detail" xfId="855" xr:uid="{00000000-0005-0000-0000-00005B030000}"/>
    <cellStyle name="Normal 2 4 9" xfId="858" xr:uid="{00000000-0005-0000-0000-00005C030000}"/>
    <cellStyle name="Normal 2 4 9 2" xfId="859" xr:uid="{00000000-0005-0000-0000-00005D030000}"/>
    <cellStyle name="Normal 2 4 9 3" xfId="860" xr:uid="{00000000-0005-0000-0000-00005E030000}"/>
    <cellStyle name="Normal 2 4_Depr Exp Detail" xfId="836" xr:uid="{00000000-0005-0000-0000-00005F030000}"/>
    <cellStyle name="Normal 2 40" xfId="1346" xr:uid="{00000000-0005-0000-0000-000060030000}"/>
    <cellStyle name="Normal 2 41" xfId="1372" xr:uid="{00000000-0005-0000-0000-000061030000}"/>
    <cellStyle name="Normal 2 41 2" xfId="1626" xr:uid="{00000000-0005-0000-0000-000062030000}"/>
    <cellStyle name="Normal 2 42" xfId="1438" xr:uid="{00000000-0005-0000-0000-000063030000}"/>
    <cellStyle name="Normal 2 42 2" xfId="1683" xr:uid="{00000000-0005-0000-0000-000064030000}"/>
    <cellStyle name="Normal 2 43" xfId="1552" xr:uid="{00000000-0005-0000-0000-000065030000}"/>
    <cellStyle name="Normal 2 44" xfId="1709" xr:uid="{00000000-0005-0000-0000-000066030000}"/>
    <cellStyle name="Normal 2 5" xfId="53" xr:uid="{00000000-0005-0000-0000-000067030000}"/>
    <cellStyle name="Normal 2 5 10" xfId="1251" xr:uid="{00000000-0005-0000-0000-000068030000}"/>
    <cellStyle name="Normal 2 5 11" xfId="1286" xr:uid="{00000000-0005-0000-0000-000069030000}"/>
    <cellStyle name="Normal 2 5 12" xfId="1379" xr:uid="{00000000-0005-0000-0000-00006A030000}"/>
    <cellStyle name="Normal 2 5 13" xfId="1445" xr:uid="{00000000-0005-0000-0000-00006B030000}"/>
    <cellStyle name="Normal 2 5 14" xfId="1559" xr:uid="{00000000-0005-0000-0000-00006C030000}"/>
    <cellStyle name="Normal 2 5 2" xfId="69" xr:uid="{00000000-0005-0000-0000-00006D030000}"/>
    <cellStyle name="Normal 2 5 2 2" xfId="1311" xr:uid="{00000000-0005-0000-0000-00006E030000}"/>
    <cellStyle name="Normal 2 5 2 3" xfId="1250" xr:uid="{00000000-0005-0000-0000-00006F030000}"/>
    <cellStyle name="Normal 2 5 2 4" xfId="1287" xr:uid="{00000000-0005-0000-0000-000070030000}"/>
    <cellStyle name="Normal 2 5 2_Depr Exp Detail" xfId="862" xr:uid="{00000000-0005-0000-0000-000071030000}"/>
    <cellStyle name="Normal 2 5 3" xfId="78" xr:uid="{00000000-0005-0000-0000-000072030000}"/>
    <cellStyle name="Normal 2 5 3 2" xfId="1312" xr:uid="{00000000-0005-0000-0000-000073030000}"/>
    <cellStyle name="Normal 2 5 3 3" xfId="1249" xr:uid="{00000000-0005-0000-0000-000074030000}"/>
    <cellStyle name="Normal 2 5 3 4" xfId="1289" xr:uid="{00000000-0005-0000-0000-000075030000}"/>
    <cellStyle name="Normal 2 5 3_Depr Exp Detail" xfId="863" xr:uid="{00000000-0005-0000-0000-000076030000}"/>
    <cellStyle name="Normal 2 5 4" xfId="87" xr:uid="{00000000-0005-0000-0000-000077030000}"/>
    <cellStyle name="Normal 2 5 4 2" xfId="1313" xr:uid="{00000000-0005-0000-0000-000078030000}"/>
    <cellStyle name="Normal 2 5 4 3" xfId="1248" xr:uid="{00000000-0005-0000-0000-000079030000}"/>
    <cellStyle name="Normal 2 5 4 4" xfId="1290" xr:uid="{00000000-0005-0000-0000-00007A030000}"/>
    <cellStyle name="Normal 2 5 4_Depr Exp Detail" xfId="864" xr:uid="{00000000-0005-0000-0000-00007B030000}"/>
    <cellStyle name="Normal 2 5 5" xfId="96" xr:uid="{00000000-0005-0000-0000-00007C030000}"/>
    <cellStyle name="Normal 2 5 6" xfId="105" xr:uid="{00000000-0005-0000-0000-00007D030000}"/>
    <cellStyle name="Normal 2 5 7" xfId="113" xr:uid="{00000000-0005-0000-0000-00007E030000}"/>
    <cellStyle name="Normal 2 5 8" xfId="122" xr:uid="{00000000-0005-0000-0000-00007F030000}"/>
    <cellStyle name="Normal 2 5 9" xfId="1310" xr:uid="{00000000-0005-0000-0000-000080030000}"/>
    <cellStyle name="Normal 2 5_Depr Exp Detail" xfId="861" xr:uid="{00000000-0005-0000-0000-000081030000}"/>
    <cellStyle name="Normal 2 6" xfId="54" xr:uid="{00000000-0005-0000-0000-000082030000}"/>
    <cellStyle name="Normal 2 6 10" xfId="1247" xr:uid="{00000000-0005-0000-0000-000083030000}"/>
    <cellStyle name="Normal 2 6 11" xfId="1293" xr:uid="{00000000-0005-0000-0000-000084030000}"/>
    <cellStyle name="Normal 2 6 12" xfId="1380" xr:uid="{00000000-0005-0000-0000-000085030000}"/>
    <cellStyle name="Normal 2 6 13" xfId="1446" xr:uid="{00000000-0005-0000-0000-000086030000}"/>
    <cellStyle name="Normal 2 6 14" xfId="1560" xr:uid="{00000000-0005-0000-0000-000087030000}"/>
    <cellStyle name="Normal 2 6 2" xfId="70" xr:uid="{00000000-0005-0000-0000-000088030000}"/>
    <cellStyle name="Normal 2 6 2 2" xfId="1315" xr:uid="{00000000-0005-0000-0000-000089030000}"/>
    <cellStyle name="Normal 2 6 2 3" xfId="1246" xr:uid="{00000000-0005-0000-0000-00008A030000}"/>
    <cellStyle name="Normal 2 6 2 4" xfId="1294" xr:uid="{00000000-0005-0000-0000-00008B030000}"/>
    <cellStyle name="Normal 2 6 2_Depr Exp Detail" xfId="866" xr:uid="{00000000-0005-0000-0000-00008C030000}"/>
    <cellStyle name="Normal 2 6 3" xfId="79" xr:uid="{00000000-0005-0000-0000-00008D030000}"/>
    <cellStyle name="Normal 2 6 3 2" xfId="1316" xr:uid="{00000000-0005-0000-0000-00008E030000}"/>
    <cellStyle name="Normal 2 6 3 3" xfId="1245" xr:uid="{00000000-0005-0000-0000-00008F030000}"/>
    <cellStyle name="Normal 2 6 3 4" xfId="1296" xr:uid="{00000000-0005-0000-0000-000090030000}"/>
    <cellStyle name="Normal 2 6 3_Depr Exp Detail" xfId="867" xr:uid="{00000000-0005-0000-0000-000091030000}"/>
    <cellStyle name="Normal 2 6 4" xfId="88" xr:uid="{00000000-0005-0000-0000-000092030000}"/>
    <cellStyle name="Normal 2 6 5" xfId="97" xr:uid="{00000000-0005-0000-0000-000093030000}"/>
    <cellStyle name="Normal 2 6 6" xfId="106" xr:uid="{00000000-0005-0000-0000-000094030000}"/>
    <cellStyle name="Normal 2 6 7" xfId="114" xr:uid="{00000000-0005-0000-0000-000095030000}"/>
    <cellStyle name="Normal 2 6 8" xfId="123" xr:uid="{00000000-0005-0000-0000-000096030000}"/>
    <cellStyle name="Normal 2 6 9" xfId="1314" xr:uid="{00000000-0005-0000-0000-000097030000}"/>
    <cellStyle name="Normal 2 6_Depr Exp Detail" xfId="865" xr:uid="{00000000-0005-0000-0000-000098030000}"/>
    <cellStyle name="Normal 2 7" xfId="55" xr:uid="{00000000-0005-0000-0000-000099030000}"/>
    <cellStyle name="Normal 2 7 10" xfId="1244" xr:uid="{00000000-0005-0000-0000-00009A030000}"/>
    <cellStyle name="Normal 2 7 11" xfId="1297" xr:uid="{00000000-0005-0000-0000-00009B030000}"/>
    <cellStyle name="Normal 2 7 12" xfId="1381" xr:uid="{00000000-0005-0000-0000-00009C030000}"/>
    <cellStyle name="Normal 2 7 13" xfId="1447" xr:uid="{00000000-0005-0000-0000-00009D030000}"/>
    <cellStyle name="Normal 2 7 14" xfId="1561" xr:uid="{00000000-0005-0000-0000-00009E030000}"/>
    <cellStyle name="Normal 2 7 2" xfId="71" xr:uid="{00000000-0005-0000-0000-00009F030000}"/>
    <cellStyle name="Normal 2 7 2 2" xfId="1318" xr:uid="{00000000-0005-0000-0000-0000A0030000}"/>
    <cellStyle name="Normal 2 7 2 3" xfId="1243" xr:uid="{00000000-0005-0000-0000-0000A1030000}"/>
    <cellStyle name="Normal 2 7 2 4" xfId="1299" xr:uid="{00000000-0005-0000-0000-0000A2030000}"/>
    <cellStyle name="Normal 2 7 2_Depr Exp Detail" xfId="869" xr:uid="{00000000-0005-0000-0000-0000A3030000}"/>
    <cellStyle name="Normal 2 7 3" xfId="80" xr:uid="{00000000-0005-0000-0000-0000A4030000}"/>
    <cellStyle name="Normal 2 7 3 2" xfId="1319" xr:uid="{00000000-0005-0000-0000-0000A5030000}"/>
    <cellStyle name="Normal 2 7 3 3" xfId="1242" xr:uid="{00000000-0005-0000-0000-0000A6030000}"/>
    <cellStyle name="Normal 2 7 3 4" xfId="1300" xr:uid="{00000000-0005-0000-0000-0000A7030000}"/>
    <cellStyle name="Normal 2 7 3_Depr Exp Detail" xfId="870" xr:uid="{00000000-0005-0000-0000-0000A8030000}"/>
    <cellStyle name="Normal 2 7 4" xfId="89" xr:uid="{00000000-0005-0000-0000-0000A9030000}"/>
    <cellStyle name="Normal 2 7 5" xfId="98" xr:uid="{00000000-0005-0000-0000-0000AA030000}"/>
    <cellStyle name="Normal 2 7 6" xfId="107" xr:uid="{00000000-0005-0000-0000-0000AB030000}"/>
    <cellStyle name="Normal 2 7 7" xfId="115" xr:uid="{00000000-0005-0000-0000-0000AC030000}"/>
    <cellStyle name="Normal 2 7 8" xfId="124" xr:uid="{00000000-0005-0000-0000-0000AD030000}"/>
    <cellStyle name="Normal 2 7 9" xfId="1317" xr:uid="{00000000-0005-0000-0000-0000AE030000}"/>
    <cellStyle name="Normal 2 7_Depr Exp Detail" xfId="868" xr:uid="{00000000-0005-0000-0000-0000AF030000}"/>
    <cellStyle name="Normal 2 8" xfId="56" xr:uid="{00000000-0005-0000-0000-0000B0030000}"/>
    <cellStyle name="Normal 2 8 10" xfId="1241" xr:uid="{00000000-0005-0000-0000-0000B1030000}"/>
    <cellStyle name="Normal 2 8 11" xfId="1302" xr:uid="{00000000-0005-0000-0000-0000B2030000}"/>
    <cellStyle name="Normal 2 8 12" xfId="1382" xr:uid="{00000000-0005-0000-0000-0000B3030000}"/>
    <cellStyle name="Normal 2 8 13" xfId="1448" xr:uid="{00000000-0005-0000-0000-0000B4030000}"/>
    <cellStyle name="Normal 2 8 14" xfId="1562" xr:uid="{00000000-0005-0000-0000-0000B5030000}"/>
    <cellStyle name="Normal 2 8 2" xfId="72" xr:uid="{00000000-0005-0000-0000-0000B6030000}"/>
    <cellStyle name="Normal 2 8 2 2" xfId="1321" xr:uid="{00000000-0005-0000-0000-0000B7030000}"/>
    <cellStyle name="Normal 2 8 2 3" xfId="1240" xr:uid="{00000000-0005-0000-0000-0000B8030000}"/>
    <cellStyle name="Normal 2 8 2 4" xfId="1303" xr:uid="{00000000-0005-0000-0000-0000B9030000}"/>
    <cellStyle name="Normal 2 8 2_Depr Exp Detail" xfId="872" xr:uid="{00000000-0005-0000-0000-0000BA030000}"/>
    <cellStyle name="Normal 2 8 3" xfId="81" xr:uid="{00000000-0005-0000-0000-0000BB030000}"/>
    <cellStyle name="Normal 2 8 3 2" xfId="1322" xr:uid="{00000000-0005-0000-0000-0000BC030000}"/>
    <cellStyle name="Normal 2 8 3 3" xfId="1239" xr:uid="{00000000-0005-0000-0000-0000BD030000}"/>
    <cellStyle name="Normal 2 8 3 4" xfId="1305" xr:uid="{00000000-0005-0000-0000-0000BE030000}"/>
    <cellStyle name="Normal 2 8 3_Depr Exp Detail" xfId="873" xr:uid="{00000000-0005-0000-0000-0000BF030000}"/>
    <cellStyle name="Normal 2 8 4" xfId="90" xr:uid="{00000000-0005-0000-0000-0000C0030000}"/>
    <cellStyle name="Normal 2 8 5" xfId="99" xr:uid="{00000000-0005-0000-0000-0000C1030000}"/>
    <cellStyle name="Normal 2 8 6" xfId="108" xr:uid="{00000000-0005-0000-0000-0000C2030000}"/>
    <cellStyle name="Normal 2 8 7" xfId="116" xr:uid="{00000000-0005-0000-0000-0000C3030000}"/>
    <cellStyle name="Normal 2 8 8" xfId="125" xr:uid="{00000000-0005-0000-0000-0000C4030000}"/>
    <cellStyle name="Normal 2 8 9" xfId="1320" xr:uid="{00000000-0005-0000-0000-0000C5030000}"/>
    <cellStyle name="Normal 2 8_Depr Exp Detail" xfId="871" xr:uid="{00000000-0005-0000-0000-0000C6030000}"/>
    <cellStyle name="Normal 2 9" xfId="57" xr:uid="{00000000-0005-0000-0000-0000C7030000}"/>
    <cellStyle name="Normal 2 9 10" xfId="1238" xr:uid="{00000000-0005-0000-0000-0000C8030000}"/>
    <cellStyle name="Normal 2 9 11" xfId="1306" xr:uid="{00000000-0005-0000-0000-0000C9030000}"/>
    <cellStyle name="Normal 2 9 12" xfId="1383" xr:uid="{00000000-0005-0000-0000-0000CA030000}"/>
    <cellStyle name="Normal 2 9 13" xfId="1449" xr:uid="{00000000-0005-0000-0000-0000CB030000}"/>
    <cellStyle name="Normal 2 9 14" xfId="1563" xr:uid="{00000000-0005-0000-0000-0000CC030000}"/>
    <cellStyle name="Normal 2 9 2" xfId="73" xr:uid="{00000000-0005-0000-0000-0000CD030000}"/>
    <cellStyle name="Normal 2 9 2 2" xfId="1324" xr:uid="{00000000-0005-0000-0000-0000CE030000}"/>
    <cellStyle name="Normal 2 9 2 3" xfId="1237" xr:uid="{00000000-0005-0000-0000-0000CF030000}"/>
    <cellStyle name="Normal 2 9 2 4" xfId="1308" xr:uid="{00000000-0005-0000-0000-0000D0030000}"/>
    <cellStyle name="Normal 2 9 2_Depr Exp Detail" xfId="875" xr:uid="{00000000-0005-0000-0000-0000D1030000}"/>
    <cellStyle name="Normal 2 9 3" xfId="82" xr:uid="{00000000-0005-0000-0000-0000D2030000}"/>
    <cellStyle name="Normal 2 9 3 2" xfId="1325" xr:uid="{00000000-0005-0000-0000-0000D3030000}"/>
    <cellStyle name="Normal 2 9 3 3" xfId="1236" xr:uid="{00000000-0005-0000-0000-0000D4030000}"/>
    <cellStyle name="Normal 2 9 3 4" xfId="1309" xr:uid="{00000000-0005-0000-0000-0000D5030000}"/>
    <cellStyle name="Normal 2 9 3_Depr Exp Detail" xfId="876" xr:uid="{00000000-0005-0000-0000-0000D6030000}"/>
    <cellStyle name="Normal 2 9 4" xfId="91" xr:uid="{00000000-0005-0000-0000-0000D7030000}"/>
    <cellStyle name="Normal 2 9 5" xfId="100" xr:uid="{00000000-0005-0000-0000-0000D8030000}"/>
    <cellStyle name="Normal 2 9 6" xfId="109" xr:uid="{00000000-0005-0000-0000-0000D9030000}"/>
    <cellStyle name="Normal 2 9 7" xfId="117" xr:uid="{00000000-0005-0000-0000-0000DA030000}"/>
    <cellStyle name="Normal 2 9 8" xfId="126" xr:uid="{00000000-0005-0000-0000-0000DB030000}"/>
    <cellStyle name="Normal 2 9 9" xfId="1323" xr:uid="{00000000-0005-0000-0000-0000DC030000}"/>
    <cellStyle name="Normal 2 9_Depr Exp Detail" xfId="874" xr:uid="{00000000-0005-0000-0000-0000DD030000}"/>
    <cellStyle name="Normal 2_NGS 2009 O&amp;M Cashflow" xfId="877" xr:uid="{00000000-0005-0000-0000-0000DE030000}"/>
    <cellStyle name="Normal 20" xfId="878" xr:uid="{00000000-0005-0000-0000-0000DF030000}"/>
    <cellStyle name="Normal 20 2" xfId="879" xr:uid="{00000000-0005-0000-0000-0000E0030000}"/>
    <cellStyle name="Normal 20 3" xfId="880" xr:uid="{00000000-0005-0000-0000-0000E1030000}"/>
    <cellStyle name="Normal 21" xfId="881" xr:uid="{00000000-0005-0000-0000-0000E2030000}"/>
    <cellStyle name="Normal 21 2" xfId="882" xr:uid="{00000000-0005-0000-0000-0000E3030000}"/>
    <cellStyle name="Normal 21 3" xfId="883" xr:uid="{00000000-0005-0000-0000-0000E4030000}"/>
    <cellStyle name="Normal 22" xfId="884" xr:uid="{00000000-0005-0000-0000-0000E5030000}"/>
    <cellStyle name="Normal 23" xfId="885" xr:uid="{00000000-0005-0000-0000-0000E6030000}"/>
    <cellStyle name="Normal 23 2" xfId="886" xr:uid="{00000000-0005-0000-0000-0000E7030000}"/>
    <cellStyle name="Normal 23 3" xfId="887" xr:uid="{00000000-0005-0000-0000-0000E8030000}"/>
    <cellStyle name="Normal 24" xfId="888" xr:uid="{00000000-0005-0000-0000-0000E9030000}"/>
    <cellStyle name="Normal 24 2" xfId="889" xr:uid="{00000000-0005-0000-0000-0000EA030000}"/>
    <cellStyle name="Normal 24 3" xfId="890" xr:uid="{00000000-0005-0000-0000-0000EB030000}"/>
    <cellStyle name="Normal 25" xfId="891" xr:uid="{00000000-0005-0000-0000-0000EC030000}"/>
    <cellStyle name="Normal 25 2" xfId="892" xr:uid="{00000000-0005-0000-0000-0000ED030000}"/>
    <cellStyle name="Normal 25 3" xfId="893" xr:uid="{00000000-0005-0000-0000-0000EE030000}"/>
    <cellStyle name="Normal 26" xfId="894" xr:uid="{00000000-0005-0000-0000-0000EF030000}"/>
    <cellStyle name="Normal 26 2" xfId="895" xr:uid="{00000000-0005-0000-0000-0000F0030000}"/>
    <cellStyle name="Normal 26 3" xfId="896" xr:uid="{00000000-0005-0000-0000-0000F1030000}"/>
    <cellStyle name="Normal 27" xfId="897" xr:uid="{00000000-0005-0000-0000-0000F2030000}"/>
    <cellStyle name="Normal 27 2" xfId="898" xr:uid="{00000000-0005-0000-0000-0000F3030000}"/>
    <cellStyle name="Normal 27 3" xfId="899" xr:uid="{00000000-0005-0000-0000-0000F4030000}"/>
    <cellStyle name="Normal 28" xfId="900" xr:uid="{00000000-0005-0000-0000-0000F5030000}"/>
    <cellStyle name="Normal 28 2" xfId="901" xr:uid="{00000000-0005-0000-0000-0000F6030000}"/>
    <cellStyle name="Normal 28 3" xfId="902" xr:uid="{00000000-0005-0000-0000-0000F7030000}"/>
    <cellStyle name="Normal 29" xfId="903" xr:uid="{00000000-0005-0000-0000-0000F8030000}"/>
    <cellStyle name="Normal 3" xfId="13" xr:uid="{00000000-0005-0000-0000-0000F9030000}"/>
    <cellStyle name="Normal 3 10" xfId="1712" xr:uid="{00000000-0005-0000-0000-0000FA030000}"/>
    <cellStyle name="Normal 3 2" xfId="904" xr:uid="{00000000-0005-0000-0000-0000FB030000}"/>
    <cellStyle name="Normal 3 2 2" xfId="905" xr:uid="{00000000-0005-0000-0000-0000FC030000}"/>
    <cellStyle name="Normal 3 2 2 2" xfId="906" xr:uid="{00000000-0005-0000-0000-0000FD030000}"/>
    <cellStyle name="Normal 3 2 2 3" xfId="907" xr:uid="{00000000-0005-0000-0000-0000FE030000}"/>
    <cellStyle name="Normal 3 2 3" xfId="908" xr:uid="{00000000-0005-0000-0000-0000FF030000}"/>
    <cellStyle name="Normal 3 2 4" xfId="909" xr:uid="{00000000-0005-0000-0000-000000040000}"/>
    <cellStyle name="Normal 3 3" xfId="910" xr:uid="{00000000-0005-0000-0000-000001040000}"/>
    <cellStyle name="Normal 3 3 2" xfId="911" xr:uid="{00000000-0005-0000-0000-000002040000}"/>
    <cellStyle name="Normal 3 3 3" xfId="912" xr:uid="{00000000-0005-0000-0000-000003040000}"/>
    <cellStyle name="Normal 3 4" xfId="913" xr:uid="{00000000-0005-0000-0000-000004040000}"/>
    <cellStyle name="Normal 3 4 2" xfId="914" xr:uid="{00000000-0005-0000-0000-000005040000}"/>
    <cellStyle name="Normal 3 4 3" xfId="915" xr:uid="{00000000-0005-0000-0000-000006040000}"/>
    <cellStyle name="Normal 3 5" xfId="916" xr:uid="{00000000-0005-0000-0000-000007040000}"/>
    <cellStyle name="Normal 3 5 2" xfId="917" xr:uid="{00000000-0005-0000-0000-000008040000}"/>
    <cellStyle name="Normal 3 5 3" xfId="918" xr:uid="{00000000-0005-0000-0000-000009040000}"/>
    <cellStyle name="Normal 3 6" xfId="1348" xr:uid="{00000000-0005-0000-0000-00000A040000}"/>
    <cellStyle name="Normal 3 6 2" xfId="1435" xr:uid="{00000000-0005-0000-0000-00000B040000}"/>
    <cellStyle name="Normal 3 6 2 2" xfId="1681" xr:uid="{00000000-0005-0000-0000-00000C040000}"/>
    <cellStyle name="Normal 3 6 3" xfId="1501" xr:uid="{00000000-0005-0000-0000-00000D040000}"/>
    <cellStyle name="Normal 3 6 3 2" xfId="1702" xr:uid="{00000000-0005-0000-0000-00000E040000}"/>
    <cellStyle name="Normal 3 6 4" xfId="1615" xr:uid="{00000000-0005-0000-0000-00000F040000}"/>
    <cellStyle name="Normal 3 7" xfId="1373" xr:uid="{00000000-0005-0000-0000-000010040000}"/>
    <cellStyle name="Normal 3 7 2" xfId="1627" xr:uid="{00000000-0005-0000-0000-000011040000}"/>
    <cellStyle name="Normal 3 8" xfId="1439" xr:uid="{00000000-0005-0000-0000-000012040000}"/>
    <cellStyle name="Normal 3 8 2" xfId="1684" xr:uid="{00000000-0005-0000-0000-000013040000}"/>
    <cellStyle name="Normal 3 9" xfId="1553" xr:uid="{00000000-0005-0000-0000-000014040000}"/>
    <cellStyle name="Normal 30" xfId="919" xr:uid="{00000000-0005-0000-0000-000015040000}"/>
    <cellStyle name="Normal 30 2" xfId="920" xr:uid="{00000000-0005-0000-0000-000016040000}"/>
    <cellStyle name="Normal 30 2 2" xfId="921" xr:uid="{00000000-0005-0000-0000-000017040000}"/>
    <cellStyle name="Normal 30 2 3" xfId="922" xr:uid="{00000000-0005-0000-0000-000018040000}"/>
    <cellStyle name="Normal 31" xfId="923" xr:uid="{00000000-0005-0000-0000-000019040000}"/>
    <cellStyle name="Normal 31 2" xfId="924" xr:uid="{00000000-0005-0000-0000-00001A040000}"/>
    <cellStyle name="Normal 31 3" xfId="925" xr:uid="{00000000-0005-0000-0000-00001B040000}"/>
    <cellStyle name="Normal 32" xfId="926" xr:uid="{00000000-0005-0000-0000-00001C040000}"/>
    <cellStyle name="Normal 32 2" xfId="927" xr:uid="{00000000-0005-0000-0000-00001D040000}"/>
    <cellStyle name="Normal 32 3" xfId="928" xr:uid="{00000000-0005-0000-0000-00001E040000}"/>
    <cellStyle name="Normal 33" xfId="929" xr:uid="{00000000-0005-0000-0000-00001F040000}"/>
    <cellStyle name="Normal 33 2" xfId="930" xr:uid="{00000000-0005-0000-0000-000020040000}"/>
    <cellStyle name="Normal 33 3" xfId="931" xr:uid="{00000000-0005-0000-0000-000021040000}"/>
    <cellStyle name="Normal 34" xfId="932" xr:uid="{00000000-0005-0000-0000-000022040000}"/>
    <cellStyle name="Normal 34 2" xfId="933" xr:uid="{00000000-0005-0000-0000-000023040000}"/>
    <cellStyle name="Normal 34 3" xfId="934" xr:uid="{00000000-0005-0000-0000-000024040000}"/>
    <cellStyle name="Normal 35" xfId="935" xr:uid="{00000000-0005-0000-0000-000025040000}"/>
    <cellStyle name="Normal 35 2" xfId="936" xr:uid="{00000000-0005-0000-0000-000026040000}"/>
    <cellStyle name="Normal 35 3" xfId="937" xr:uid="{00000000-0005-0000-0000-000027040000}"/>
    <cellStyle name="Normal 36" xfId="938" xr:uid="{00000000-0005-0000-0000-000028040000}"/>
    <cellStyle name="Normal 36 2" xfId="939" xr:uid="{00000000-0005-0000-0000-000029040000}"/>
    <cellStyle name="Normal 36 3" xfId="940" xr:uid="{00000000-0005-0000-0000-00002A040000}"/>
    <cellStyle name="Normal 37" xfId="941" xr:uid="{00000000-0005-0000-0000-00002B040000}"/>
    <cellStyle name="Normal 38" xfId="942" xr:uid="{00000000-0005-0000-0000-00002C040000}"/>
    <cellStyle name="Normal 38 2" xfId="943" xr:uid="{00000000-0005-0000-0000-00002D040000}"/>
    <cellStyle name="Normal 38 2 2" xfId="944" xr:uid="{00000000-0005-0000-0000-00002E040000}"/>
    <cellStyle name="Normal 38 2 3" xfId="945" xr:uid="{00000000-0005-0000-0000-00002F040000}"/>
    <cellStyle name="Normal 38 3" xfId="946" xr:uid="{00000000-0005-0000-0000-000030040000}"/>
    <cellStyle name="Normal 38 4" xfId="947" xr:uid="{00000000-0005-0000-0000-000031040000}"/>
    <cellStyle name="Normal 39" xfId="948" xr:uid="{00000000-0005-0000-0000-000032040000}"/>
    <cellStyle name="Normal 39 2" xfId="949" xr:uid="{00000000-0005-0000-0000-000033040000}"/>
    <cellStyle name="Normal 39 3" xfId="950" xr:uid="{00000000-0005-0000-0000-000034040000}"/>
    <cellStyle name="Normal 4" xfId="18" xr:uid="{00000000-0005-0000-0000-000035040000}"/>
    <cellStyle name="Normal 4 10" xfId="1327" xr:uid="{00000000-0005-0000-0000-000036040000}"/>
    <cellStyle name="Normal 4 10 2" xfId="1428" xr:uid="{00000000-0005-0000-0000-000037040000}"/>
    <cellStyle name="Normal 4 10 2 2" xfId="1547" xr:uid="{00000000-0005-0000-0000-000038040000}"/>
    <cellStyle name="Normal 4 10 2 3" xfId="1674" xr:uid="{00000000-0005-0000-0000-000039040000}"/>
    <cellStyle name="Normal 4 10 3" xfId="1494" xr:uid="{00000000-0005-0000-0000-00003A040000}"/>
    <cellStyle name="Normal 4 10 4" xfId="1608" xr:uid="{00000000-0005-0000-0000-00003B040000}"/>
    <cellStyle name="Normal 4 11" xfId="1235" xr:uid="{00000000-0005-0000-0000-00003C040000}"/>
    <cellStyle name="Normal 4 11 2" xfId="1426" xr:uid="{00000000-0005-0000-0000-00003D040000}"/>
    <cellStyle name="Normal 4 11 2 2" xfId="1545" xr:uid="{00000000-0005-0000-0000-00003E040000}"/>
    <cellStyle name="Normal 4 11 2 3" xfId="1672" xr:uid="{00000000-0005-0000-0000-00003F040000}"/>
    <cellStyle name="Normal 4 11 3" xfId="1492" xr:uid="{00000000-0005-0000-0000-000040040000}"/>
    <cellStyle name="Normal 4 11 4" xfId="1606" xr:uid="{00000000-0005-0000-0000-000041040000}"/>
    <cellStyle name="Normal 4 12" xfId="1326" xr:uid="{00000000-0005-0000-0000-000042040000}"/>
    <cellStyle name="Normal 4 12 2" xfId="1427" xr:uid="{00000000-0005-0000-0000-000043040000}"/>
    <cellStyle name="Normal 4 12 2 2" xfId="1546" xr:uid="{00000000-0005-0000-0000-000044040000}"/>
    <cellStyle name="Normal 4 12 2 3" xfId="1673" xr:uid="{00000000-0005-0000-0000-000045040000}"/>
    <cellStyle name="Normal 4 12 3" xfId="1493" xr:uid="{00000000-0005-0000-0000-000046040000}"/>
    <cellStyle name="Normal 4 12 4" xfId="1607" xr:uid="{00000000-0005-0000-0000-000047040000}"/>
    <cellStyle name="Normal 4 2" xfId="952" xr:uid="{00000000-0005-0000-0000-000048040000}"/>
    <cellStyle name="Normal 4 3" xfId="953" xr:uid="{00000000-0005-0000-0000-000049040000}"/>
    <cellStyle name="Normal 4 4" xfId="954" xr:uid="{00000000-0005-0000-0000-00004A040000}"/>
    <cellStyle name="Normal 4 4 2" xfId="955" xr:uid="{00000000-0005-0000-0000-00004B040000}"/>
    <cellStyle name="Normal 4 4 2 2" xfId="956" xr:uid="{00000000-0005-0000-0000-00004C040000}"/>
    <cellStyle name="Normal 4 4 2 2 2" xfId="1399" xr:uid="{00000000-0005-0000-0000-00004D040000}"/>
    <cellStyle name="Normal 4 4 2 2 2 2" xfId="1528" xr:uid="{00000000-0005-0000-0000-00004E040000}"/>
    <cellStyle name="Normal 4 4 2 2 2 3" xfId="1645" xr:uid="{00000000-0005-0000-0000-00004F040000}"/>
    <cellStyle name="Normal 4 4 2 2 3" xfId="1465" xr:uid="{00000000-0005-0000-0000-000050040000}"/>
    <cellStyle name="Normal 4 4 2 2 4" xfId="1579" xr:uid="{00000000-0005-0000-0000-000051040000}"/>
    <cellStyle name="Normal 4 4 2 3" xfId="1398" xr:uid="{00000000-0005-0000-0000-000052040000}"/>
    <cellStyle name="Normal 4 4 2 3 2" xfId="1527" xr:uid="{00000000-0005-0000-0000-000053040000}"/>
    <cellStyle name="Normal 4 4 2 3 3" xfId="1644" xr:uid="{00000000-0005-0000-0000-000054040000}"/>
    <cellStyle name="Normal 4 4 2 4" xfId="1464" xr:uid="{00000000-0005-0000-0000-000055040000}"/>
    <cellStyle name="Normal 4 4 2 5" xfId="1578" xr:uid="{00000000-0005-0000-0000-000056040000}"/>
    <cellStyle name="Normal 4 4 3" xfId="957" xr:uid="{00000000-0005-0000-0000-000057040000}"/>
    <cellStyle name="Normal 4 4 3 2" xfId="958" xr:uid="{00000000-0005-0000-0000-000058040000}"/>
    <cellStyle name="Normal 4 4 3 2 2" xfId="1401" xr:uid="{00000000-0005-0000-0000-000059040000}"/>
    <cellStyle name="Normal 4 4 3 2 2 2" xfId="1530" xr:uid="{00000000-0005-0000-0000-00005A040000}"/>
    <cellStyle name="Normal 4 4 3 2 2 3" xfId="1647" xr:uid="{00000000-0005-0000-0000-00005B040000}"/>
    <cellStyle name="Normal 4 4 3 2 3" xfId="1467" xr:uid="{00000000-0005-0000-0000-00005C040000}"/>
    <cellStyle name="Normal 4 4 3 2 4" xfId="1581" xr:uid="{00000000-0005-0000-0000-00005D040000}"/>
    <cellStyle name="Normal 4 4 3 3" xfId="1400" xr:uid="{00000000-0005-0000-0000-00005E040000}"/>
    <cellStyle name="Normal 4 4 3 3 2" xfId="1529" xr:uid="{00000000-0005-0000-0000-00005F040000}"/>
    <cellStyle name="Normal 4 4 3 3 3" xfId="1646" xr:uid="{00000000-0005-0000-0000-000060040000}"/>
    <cellStyle name="Normal 4 4 3 4" xfId="1466" xr:uid="{00000000-0005-0000-0000-000061040000}"/>
    <cellStyle name="Normal 4 4 3 5" xfId="1580" xr:uid="{00000000-0005-0000-0000-000062040000}"/>
    <cellStyle name="Normal 4 4 4" xfId="959" xr:uid="{00000000-0005-0000-0000-000063040000}"/>
    <cellStyle name="Normal 4 4 4 2" xfId="960" xr:uid="{00000000-0005-0000-0000-000064040000}"/>
    <cellStyle name="Normal 4 4 4 2 2" xfId="1403" xr:uid="{00000000-0005-0000-0000-000065040000}"/>
    <cellStyle name="Normal 4 4 4 2 2 2" xfId="1532" xr:uid="{00000000-0005-0000-0000-000066040000}"/>
    <cellStyle name="Normal 4 4 4 2 2 3" xfId="1649" xr:uid="{00000000-0005-0000-0000-000067040000}"/>
    <cellStyle name="Normal 4 4 4 2 3" xfId="1469" xr:uid="{00000000-0005-0000-0000-000068040000}"/>
    <cellStyle name="Normal 4 4 4 2 4" xfId="1583" xr:uid="{00000000-0005-0000-0000-000069040000}"/>
    <cellStyle name="Normal 4 4 4 3" xfId="1402" xr:uid="{00000000-0005-0000-0000-00006A040000}"/>
    <cellStyle name="Normal 4 4 4 3 2" xfId="1531" xr:uid="{00000000-0005-0000-0000-00006B040000}"/>
    <cellStyle name="Normal 4 4 4 3 3" xfId="1648" xr:uid="{00000000-0005-0000-0000-00006C040000}"/>
    <cellStyle name="Normal 4 4 4 4" xfId="1468" xr:uid="{00000000-0005-0000-0000-00006D040000}"/>
    <cellStyle name="Normal 4 4 4 5" xfId="1582" xr:uid="{00000000-0005-0000-0000-00006E040000}"/>
    <cellStyle name="Normal 4 4 5" xfId="961" xr:uid="{00000000-0005-0000-0000-00006F040000}"/>
    <cellStyle name="Normal 4 4 5 2" xfId="962" xr:uid="{00000000-0005-0000-0000-000070040000}"/>
    <cellStyle name="Normal 4 4 5 2 2" xfId="1405" xr:uid="{00000000-0005-0000-0000-000071040000}"/>
    <cellStyle name="Normal 4 4 5 2 2 2" xfId="1534" xr:uid="{00000000-0005-0000-0000-000072040000}"/>
    <cellStyle name="Normal 4 4 5 2 2 3" xfId="1651" xr:uid="{00000000-0005-0000-0000-000073040000}"/>
    <cellStyle name="Normal 4 4 5 2 3" xfId="1471" xr:uid="{00000000-0005-0000-0000-000074040000}"/>
    <cellStyle name="Normal 4 4 5 2 4" xfId="1585" xr:uid="{00000000-0005-0000-0000-000075040000}"/>
    <cellStyle name="Normal 4 4 5 3" xfId="1404" xr:uid="{00000000-0005-0000-0000-000076040000}"/>
    <cellStyle name="Normal 4 4 5 3 2" xfId="1533" xr:uid="{00000000-0005-0000-0000-000077040000}"/>
    <cellStyle name="Normal 4 4 5 3 3" xfId="1650" xr:uid="{00000000-0005-0000-0000-000078040000}"/>
    <cellStyle name="Normal 4 4 5 4" xfId="1470" xr:uid="{00000000-0005-0000-0000-000079040000}"/>
    <cellStyle name="Normal 4 4 5 5" xfId="1584" xr:uid="{00000000-0005-0000-0000-00007A040000}"/>
    <cellStyle name="Normal 4 4 6" xfId="963" xr:uid="{00000000-0005-0000-0000-00007B040000}"/>
    <cellStyle name="Normal 4 4 6 2" xfId="1406" xr:uid="{00000000-0005-0000-0000-00007C040000}"/>
    <cellStyle name="Normal 4 4 6 2 2" xfId="1535" xr:uid="{00000000-0005-0000-0000-00007D040000}"/>
    <cellStyle name="Normal 4 4 6 2 3" xfId="1652" xr:uid="{00000000-0005-0000-0000-00007E040000}"/>
    <cellStyle name="Normal 4 4 6 3" xfId="1472" xr:uid="{00000000-0005-0000-0000-00007F040000}"/>
    <cellStyle name="Normal 4 4 6 4" xfId="1586" xr:uid="{00000000-0005-0000-0000-000080040000}"/>
    <cellStyle name="Normal 4 4 7" xfId="1397" xr:uid="{00000000-0005-0000-0000-000081040000}"/>
    <cellStyle name="Normal 4 4 7 2" xfId="1526" xr:uid="{00000000-0005-0000-0000-000082040000}"/>
    <cellStyle name="Normal 4 4 7 3" xfId="1643" xr:uid="{00000000-0005-0000-0000-000083040000}"/>
    <cellStyle name="Normal 4 4 8" xfId="1463" xr:uid="{00000000-0005-0000-0000-000084040000}"/>
    <cellStyle name="Normal 4 4 9" xfId="1577" xr:uid="{00000000-0005-0000-0000-000085040000}"/>
    <cellStyle name="Normal 4 5" xfId="964" xr:uid="{00000000-0005-0000-0000-000086040000}"/>
    <cellStyle name="Normal 4 5 2" xfId="965" xr:uid="{00000000-0005-0000-0000-000087040000}"/>
    <cellStyle name="Normal 4 5 2 2" xfId="1408" xr:uid="{00000000-0005-0000-0000-000088040000}"/>
    <cellStyle name="Normal 4 5 2 2 2" xfId="1537" xr:uid="{00000000-0005-0000-0000-000089040000}"/>
    <cellStyle name="Normal 4 5 2 2 3" xfId="1654" xr:uid="{00000000-0005-0000-0000-00008A040000}"/>
    <cellStyle name="Normal 4 5 2 3" xfId="1474" xr:uid="{00000000-0005-0000-0000-00008B040000}"/>
    <cellStyle name="Normal 4 5 2 4" xfId="1588" xr:uid="{00000000-0005-0000-0000-00008C040000}"/>
    <cellStyle name="Normal 4 5 3" xfId="1407" xr:uid="{00000000-0005-0000-0000-00008D040000}"/>
    <cellStyle name="Normal 4 5 3 2" xfId="1536" xr:uid="{00000000-0005-0000-0000-00008E040000}"/>
    <cellStyle name="Normal 4 5 3 3" xfId="1653" xr:uid="{00000000-0005-0000-0000-00008F040000}"/>
    <cellStyle name="Normal 4 5 4" xfId="1473" xr:uid="{00000000-0005-0000-0000-000090040000}"/>
    <cellStyle name="Normal 4 5 5" xfId="1587" xr:uid="{00000000-0005-0000-0000-000091040000}"/>
    <cellStyle name="Normal 4 6" xfId="966" xr:uid="{00000000-0005-0000-0000-000092040000}"/>
    <cellStyle name="Normal 4 6 2" xfId="967" xr:uid="{00000000-0005-0000-0000-000093040000}"/>
    <cellStyle name="Normal 4 6 2 2" xfId="1410" xr:uid="{00000000-0005-0000-0000-000094040000}"/>
    <cellStyle name="Normal 4 6 2 2 2" xfId="1539" xr:uid="{00000000-0005-0000-0000-000095040000}"/>
    <cellStyle name="Normal 4 6 2 2 3" xfId="1656" xr:uid="{00000000-0005-0000-0000-000096040000}"/>
    <cellStyle name="Normal 4 6 2 3" xfId="1476" xr:uid="{00000000-0005-0000-0000-000097040000}"/>
    <cellStyle name="Normal 4 6 2 4" xfId="1590" xr:uid="{00000000-0005-0000-0000-000098040000}"/>
    <cellStyle name="Normal 4 6 3" xfId="1409" xr:uid="{00000000-0005-0000-0000-000099040000}"/>
    <cellStyle name="Normal 4 6 3 2" xfId="1538" xr:uid="{00000000-0005-0000-0000-00009A040000}"/>
    <cellStyle name="Normal 4 6 3 3" xfId="1655" xr:uid="{00000000-0005-0000-0000-00009B040000}"/>
    <cellStyle name="Normal 4 6 4" xfId="1475" xr:uid="{00000000-0005-0000-0000-00009C040000}"/>
    <cellStyle name="Normal 4 6 5" xfId="1589" xr:uid="{00000000-0005-0000-0000-00009D040000}"/>
    <cellStyle name="Normal 4 7" xfId="968" xr:uid="{00000000-0005-0000-0000-00009E040000}"/>
    <cellStyle name="Normal 4 7 2" xfId="969" xr:uid="{00000000-0005-0000-0000-00009F040000}"/>
    <cellStyle name="Normal 4 7 2 2" xfId="1412" xr:uid="{00000000-0005-0000-0000-0000A0040000}"/>
    <cellStyle name="Normal 4 7 2 2 2" xfId="1541" xr:uid="{00000000-0005-0000-0000-0000A1040000}"/>
    <cellStyle name="Normal 4 7 2 2 3" xfId="1658" xr:uid="{00000000-0005-0000-0000-0000A2040000}"/>
    <cellStyle name="Normal 4 7 2 3" xfId="1478" xr:uid="{00000000-0005-0000-0000-0000A3040000}"/>
    <cellStyle name="Normal 4 7 2 4" xfId="1592" xr:uid="{00000000-0005-0000-0000-0000A4040000}"/>
    <cellStyle name="Normal 4 7 3" xfId="1411" xr:uid="{00000000-0005-0000-0000-0000A5040000}"/>
    <cellStyle name="Normal 4 7 3 2" xfId="1540" xr:uid="{00000000-0005-0000-0000-0000A6040000}"/>
    <cellStyle name="Normal 4 7 3 3" xfId="1657" xr:uid="{00000000-0005-0000-0000-0000A7040000}"/>
    <cellStyle name="Normal 4 7 4" xfId="1477" xr:uid="{00000000-0005-0000-0000-0000A8040000}"/>
    <cellStyle name="Normal 4 7 5" xfId="1591" xr:uid="{00000000-0005-0000-0000-0000A9040000}"/>
    <cellStyle name="Normal 4 8" xfId="970" xr:uid="{00000000-0005-0000-0000-0000AA040000}"/>
    <cellStyle name="Normal 4 8 2" xfId="971" xr:uid="{00000000-0005-0000-0000-0000AB040000}"/>
    <cellStyle name="Normal 4 8 2 2" xfId="1414" xr:uid="{00000000-0005-0000-0000-0000AC040000}"/>
    <cellStyle name="Normal 4 8 2 2 2" xfId="1543" xr:uid="{00000000-0005-0000-0000-0000AD040000}"/>
    <cellStyle name="Normal 4 8 2 2 3" xfId="1660" xr:uid="{00000000-0005-0000-0000-0000AE040000}"/>
    <cellStyle name="Normal 4 8 2 3" xfId="1480" xr:uid="{00000000-0005-0000-0000-0000AF040000}"/>
    <cellStyle name="Normal 4 8 2 4" xfId="1594" xr:uid="{00000000-0005-0000-0000-0000B0040000}"/>
    <cellStyle name="Normal 4 8 3" xfId="1413" xr:uid="{00000000-0005-0000-0000-0000B1040000}"/>
    <cellStyle name="Normal 4 8 3 2" xfId="1542" xr:uid="{00000000-0005-0000-0000-0000B2040000}"/>
    <cellStyle name="Normal 4 8 3 3" xfId="1659" xr:uid="{00000000-0005-0000-0000-0000B3040000}"/>
    <cellStyle name="Normal 4 8 4" xfId="1479" xr:uid="{00000000-0005-0000-0000-0000B4040000}"/>
    <cellStyle name="Normal 4 8 5" xfId="1593" xr:uid="{00000000-0005-0000-0000-0000B5040000}"/>
    <cellStyle name="Normal 4 9" xfId="972" xr:uid="{00000000-0005-0000-0000-0000B6040000}"/>
    <cellStyle name="Normal 4 9 2" xfId="1415" xr:uid="{00000000-0005-0000-0000-0000B7040000}"/>
    <cellStyle name="Normal 4 9 2 2" xfId="1544" xr:uid="{00000000-0005-0000-0000-0000B8040000}"/>
    <cellStyle name="Normal 4 9 2 3" xfId="1661" xr:uid="{00000000-0005-0000-0000-0000B9040000}"/>
    <cellStyle name="Normal 4 9 3" xfId="1481" xr:uid="{00000000-0005-0000-0000-0000BA040000}"/>
    <cellStyle name="Normal 4 9 4" xfId="1595" xr:uid="{00000000-0005-0000-0000-0000BB040000}"/>
    <cellStyle name="Normal 4_Depr Exp Detail" xfId="951" xr:uid="{00000000-0005-0000-0000-0000BC040000}"/>
    <cellStyle name="Normal 40" xfId="973" xr:uid="{00000000-0005-0000-0000-0000BD040000}"/>
    <cellStyle name="Normal 40 2" xfId="974" xr:uid="{00000000-0005-0000-0000-0000BE040000}"/>
    <cellStyle name="Normal 40 3" xfId="975" xr:uid="{00000000-0005-0000-0000-0000BF040000}"/>
    <cellStyle name="Normal 41" xfId="976" xr:uid="{00000000-0005-0000-0000-0000C0040000}"/>
    <cellStyle name="Normal 41 2" xfId="977" xr:uid="{00000000-0005-0000-0000-0000C1040000}"/>
    <cellStyle name="Normal 41 3" xfId="978" xr:uid="{00000000-0005-0000-0000-0000C2040000}"/>
    <cellStyle name="Normal 42" xfId="979" xr:uid="{00000000-0005-0000-0000-0000C3040000}"/>
    <cellStyle name="Normal 42 2" xfId="980" xr:uid="{00000000-0005-0000-0000-0000C4040000}"/>
    <cellStyle name="Normal 42 3" xfId="981" xr:uid="{00000000-0005-0000-0000-0000C5040000}"/>
    <cellStyle name="Normal 43" xfId="982" xr:uid="{00000000-0005-0000-0000-0000C6040000}"/>
    <cellStyle name="Normal 43 2" xfId="983" xr:uid="{00000000-0005-0000-0000-0000C7040000}"/>
    <cellStyle name="Normal 44" xfId="984" xr:uid="{00000000-0005-0000-0000-0000C8040000}"/>
    <cellStyle name="Normal 44 2" xfId="985" xr:uid="{00000000-0005-0000-0000-0000C9040000}"/>
    <cellStyle name="Normal 44 3" xfId="986" xr:uid="{00000000-0005-0000-0000-0000CA040000}"/>
    <cellStyle name="Normal 45" xfId="14" xr:uid="{00000000-0005-0000-0000-0000CB040000}"/>
    <cellStyle name="Normal 45 2" xfId="987" xr:uid="{00000000-0005-0000-0000-0000CC040000}"/>
    <cellStyle name="Normal 45 2 2" xfId="988" xr:uid="{00000000-0005-0000-0000-0000CD040000}"/>
    <cellStyle name="Normal 45 2 2 2" xfId="1417" xr:uid="{00000000-0005-0000-0000-0000CE040000}"/>
    <cellStyle name="Normal 45 2 2 2 2" xfId="1663" xr:uid="{00000000-0005-0000-0000-0000CF040000}"/>
    <cellStyle name="Normal 45 2 2 3" xfId="1483" xr:uid="{00000000-0005-0000-0000-0000D0040000}"/>
    <cellStyle name="Normal 45 2 2 3 2" xfId="1687" xr:uid="{00000000-0005-0000-0000-0000D1040000}"/>
    <cellStyle name="Normal 45 2 2 4" xfId="1597" xr:uid="{00000000-0005-0000-0000-0000D2040000}"/>
    <cellStyle name="Normal 45 2 3" xfId="989" xr:uid="{00000000-0005-0000-0000-0000D3040000}"/>
    <cellStyle name="Normal 45 2 3 2" xfId="1418" xr:uid="{00000000-0005-0000-0000-0000D4040000}"/>
    <cellStyle name="Normal 45 2 3 2 2" xfId="1664" xr:uid="{00000000-0005-0000-0000-0000D5040000}"/>
    <cellStyle name="Normal 45 2 3 3" xfId="1484" xr:uid="{00000000-0005-0000-0000-0000D6040000}"/>
    <cellStyle name="Normal 45 2 3 3 2" xfId="1688" xr:uid="{00000000-0005-0000-0000-0000D7040000}"/>
    <cellStyle name="Normal 45 2 3 4" xfId="1598" xr:uid="{00000000-0005-0000-0000-0000D8040000}"/>
    <cellStyle name="Normal 45 2 4" xfId="1416" xr:uid="{00000000-0005-0000-0000-0000D9040000}"/>
    <cellStyle name="Normal 45 2 4 2" xfId="1662" xr:uid="{00000000-0005-0000-0000-0000DA040000}"/>
    <cellStyle name="Normal 45 2 5" xfId="1482" xr:uid="{00000000-0005-0000-0000-0000DB040000}"/>
    <cellStyle name="Normal 45 2 5 2" xfId="1686" xr:uid="{00000000-0005-0000-0000-0000DC040000}"/>
    <cellStyle name="Normal 45 2 6" xfId="1596" xr:uid="{00000000-0005-0000-0000-0000DD040000}"/>
    <cellStyle name="Normal 45 3" xfId="990" xr:uid="{00000000-0005-0000-0000-0000DE040000}"/>
    <cellStyle name="Normal 45 3 2" xfId="991" xr:uid="{00000000-0005-0000-0000-0000DF040000}"/>
    <cellStyle name="Normal 45 3 2 2" xfId="1420" xr:uid="{00000000-0005-0000-0000-0000E0040000}"/>
    <cellStyle name="Normal 45 3 2 2 2" xfId="1666" xr:uid="{00000000-0005-0000-0000-0000E1040000}"/>
    <cellStyle name="Normal 45 3 2 3" xfId="1486" xr:uid="{00000000-0005-0000-0000-0000E2040000}"/>
    <cellStyle name="Normal 45 3 2 3 2" xfId="1690" xr:uid="{00000000-0005-0000-0000-0000E3040000}"/>
    <cellStyle name="Normal 45 3 2 4" xfId="1600" xr:uid="{00000000-0005-0000-0000-0000E4040000}"/>
    <cellStyle name="Normal 45 3 3" xfId="992" xr:uid="{00000000-0005-0000-0000-0000E5040000}"/>
    <cellStyle name="Normal 45 3 3 2" xfId="1421" xr:uid="{00000000-0005-0000-0000-0000E6040000}"/>
    <cellStyle name="Normal 45 3 3 2 2" xfId="1667" xr:uid="{00000000-0005-0000-0000-0000E7040000}"/>
    <cellStyle name="Normal 45 3 3 3" xfId="1487" xr:uid="{00000000-0005-0000-0000-0000E8040000}"/>
    <cellStyle name="Normal 45 3 3 3 2" xfId="1691" xr:uid="{00000000-0005-0000-0000-0000E9040000}"/>
    <cellStyle name="Normal 45 3 3 4" xfId="1601" xr:uid="{00000000-0005-0000-0000-0000EA040000}"/>
    <cellStyle name="Normal 45 3 4" xfId="1419" xr:uid="{00000000-0005-0000-0000-0000EB040000}"/>
    <cellStyle name="Normal 45 3 4 2" xfId="1665" xr:uid="{00000000-0005-0000-0000-0000EC040000}"/>
    <cellStyle name="Normal 45 3 5" xfId="1485" xr:uid="{00000000-0005-0000-0000-0000ED040000}"/>
    <cellStyle name="Normal 45 3 5 2" xfId="1689" xr:uid="{00000000-0005-0000-0000-0000EE040000}"/>
    <cellStyle name="Normal 45 3 6" xfId="1599" xr:uid="{00000000-0005-0000-0000-0000EF040000}"/>
    <cellStyle name="Normal 45 4" xfId="993" xr:uid="{00000000-0005-0000-0000-0000F0040000}"/>
    <cellStyle name="Normal 45 4 2" xfId="1422" xr:uid="{00000000-0005-0000-0000-0000F1040000}"/>
    <cellStyle name="Normal 45 4 2 2" xfId="1668" xr:uid="{00000000-0005-0000-0000-0000F2040000}"/>
    <cellStyle name="Normal 45 4 3" xfId="1488" xr:uid="{00000000-0005-0000-0000-0000F3040000}"/>
    <cellStyle name="Normal 45 4 3 2" xfId="1692" xr:uid="{00000000-0005-0000-0000-0000F4040000}"/>
    <cellStyle name="Normal 45 4 4" xfId="1602" xr:uid="{00000000-0005-0000-0000-0000F5040000}"/>
    <cellStyle name="Normal 45 5" xfId="994" xr:uid="{00000000-0005-0000-0000-0000F6040000}"/>
    <cellStyle name="Normal 45 5 2" xfId="1423" xr:uid="{00000000-0005-0000-0000-0000F7040000}"/>
    <cellStyle name="Normal 45 5 2 2" xfId="1669" xr:uid="{00000000-0005-0000-0000-0000F8040000}"/>
    <cellStyle name="Normal 45 5 3" xfId="1489" xr:uid="{00000000-0005-0000-0000-0000F9040000}"/>
    <cellStyle name="Normal 45 5 3 2" xfId="1693" xr:uid="{00000000-0005-0000-0000-0000FA040000}"/>
    <cellStyle name="Normal 45 5 4" xfId="1603" xr:uid="{00000000-0005-0000-0000-0000FB040000}"/>
    <cellStyle name="Normal 45 6" xfId="1374" xr:uid="{00000000-0005-0000-0000-0000FC040000}"/>
    <cellStyle name="Normal 45 6 2" xfId="1628" xr:uid="{00000000-0005-0000-0000-0000FD040000}"/>
    <cellStyle name="Normal 45 7" xfId="1440" xr:uid="{00000000-0005-0000-0000-0000FE040000}"/>
    <cellStyle name="Normal 45 7 2" xfId="1685" xr:uid="{00000000-0005-0000-0000-0000FF040000}"/>
    <cellStyle name="Normal 45 8" xfId="1554" xr:uid="{00000000-0005-0000-0000-000000050000}"/>
    <cellStyle name="Normal 46" xfId="995" xr:uid="{00000000-0005-0000-0000-000001050000}"/>
    <cellStyle name="Normal 47" xfId="996" xr:uid="{00000000-0005-0000-0000-000002050000}"/>
    <cellStyle name="Normal 48" xfId="997" xr:uid="{00000000-0005-0000-0000-000003050000}"/>
    <cellStyle name="Normal 48 2" xfId="998" xr:uid="{00000000-0005-0000-0000-000004050000}"/>
    <cellStyle name="Normal 48 3" xfId="999" xr:uid="{00000000-0005-0000-0000-000005050000}"/>
    <cellStyle name="Normal 49" xfId="1000" xr:uid="{00000000-0005-0000-0000-000006050000}"/>
    <cellStyle name="Normal 49 2" xfId="1424" xr:uid="{00000000-0005-0000-0000-000007050000}"/>
    <cellStyle name="Normal 49 2 2" xfId="1670" xr:uid="{00000000-0005-0000-0000-000008050000}"/>
    <cellStyle name="Normal 49 3" xfId="1490" xr:uid="{00000000-0005-0000-0000-000009050000}"/>
    <cellStyle name="Normal 49 3 2" xfId="1694" xr:uid="{00000000-0005-0000-0000-00000A050000}"/>
    <cellStyle name="Normal 49 4" xfId="1604" xr:uid="{00000000-0005-0000-0000-00000B050000}"/>
    <cellStyle name="Normal 5" xfId="9" xr:uid="{00000000-0005-0000-0000-00000C050000}"/>
    <cellStyle name="Normal 5 2" xfId="1001" xr:uid="{00000000-0005-0000-0000-00000D050000}"/>
    <cellStyle name="Normal 5 2 2" xfId="1002" xr:uid="{00000000-0005-0000-0000-00000E050000}"/>
    <cellStyle name="Normal 5 2 3" xfId="1003" xr:uid="{00000000-0005-0000-0000-00000F050000}"/>
    <cellStyle name="Normal 5 3" xfId="1004" xr:uid="{00000000-0005-0000-0000-000010050000}"/>
    <cellStyle name="Normal 5 4" xfId="1005" xr:uid="{00000000-0005-0000-0000-000011050000}"/>
    <cellStyle name="Normal 5 5" xfId="1006" xr:uid="{00000000-0005-0000-0000-000012050000}"/>
    <cellStyle name="Normal 50" xfId="1007" xr:uid="{00000000-0005-0000-0000-000013050000}"/>
    <cellStyle name="Normal 50 2" xfId="1425" xr:uid="{00000000-0005-0000-0000-000014050000}"/>
    <cellStyle name="Normal 50 2 2" xfId="1671" xr:uid="{00000000-0005-0000-0000-000015050000}"/>
    <cellStyle name="Normal 50 3" xfId="1491" xr:uid="{00000000-0005-0000-0000-000016050000}"/>
    <cellStyle name="Normal 50 3 2" xfId="1695" xr:uid="{00000000-0005-0000-0000-000017050000}"/>
    <cellStyle name="Normal 50 4" xfId="1605" xr:uid="{00000000-0005-0000-0000-000018050000}"/>
    <cellStyle name="Normal 51" xfId="1008" xr:uid="{00000000-0005-0000-0000-000019050000}"/>
    <cellStyle name="Normal 52" xfId="1340" xr:uid="{00000000-0005-0000-0000-00001A050000}"/>
    <cellStyle name="Normal 52 2" xfId="1431" xr:uid="{00000000-0005-0000-0000-00001B050000}"/>
    <cellStyle name="Normal 52 2 2" xfId="1677" xr:uid="{00000000-0005-0000-0000-00001C050000}"/>
    <cellStyle name="Normal 52 3" xfId="1497" xr:uid="{00000000-0005-0000-0000-00001D050000}"/>
    <cellStyle name="Normal 52 3 2" xfId="1698" xr:uid="{00000000-0005-0000-0000-00001E050000}"/>
    <cellStyle name="Normal 52 4" xfId="1611" xr:uid="{00000000-0005-0000-0000-00001F050000}"/>
    <cellStyle name="Normal 53" xfId="1333" xr:uid="{00000000-0005-0000-0000-000020050000}"/>
    <cellStyle name="Normal 53 2" xfId="1429" xr:uid="{00000000-0005-0000-0000-000021050000}"/>
    <cellStyle name="Normal 53 2 2" xfId="1675" xr:uid="{00000000-0005-0000-0000-000022050000}"/>
    <cellStyle name="Normal 53 3" xfId="1495" xr:uid="{00000000-0005-0000-0000-000023050000}"/>
    <cellStyle name="Normal 53 3 2" xfId="1696" xr:uid="{00000000-0005-0000-0000-000024050000}"/>
    <cellStyle name="Normal 53 4" xfId="1609" xr:uid="{00000000-0005-0000-0000-000025050000}"/>
    <cellStyle name="Normal 54" xfId="1334" xr:uid="{00000000-0005-0000-0000-000026050000}"/>
    <cellStyle name="Normal 54 2" xfId="1430" xr:uid="{00000000-0005-0000-0000-000027050000}"/>
    <cellStyle name="Normal 54 2 2" xfId="1676" xr:uid="{00000000-0005-0000-0000-000028050000}"/>
    <cellStyle name="Normal 54 3" xfId="1496" xr:uid="{00000000-0005-0000-0000-000029050000}"/>
    <cellStyle name="Normal 54 3 2" xfId="1697" xr:uid="{00000000-0005-0000-0000-00002A050000}"/>
    <cellStyle name="Normal 54 4" xfId="1610" xr:uid="{00000000-0005-0000-0000-00002B050000}"/>
    <cellStyle name="Normal 55" xfId="1342" xr:uid="{00000000-0005-0000-0000-00002C050000}"/>
    <cellStyle name="Normal 55 2" xfId="1433" xr:uid="{00000000-0005-0000-0000-00002D050000}"/>
    <cellStyle name="Normal 55 2 2" xfId="1679" xr:uid="{00000000-0005-0000-0000-00002E050000}"/>
    <cellStyle name="Normal 55 3" xfId="1499" xr:uid="{00000000-0005-0000-0000-00002F050000}"/>
    <cellStyle name="Normal 55 3 2" xfId="1700" xr:uid="{00000000-0005-0000-0000-000030050000}"/>
    <cellStyle name="Normal 55 4" xfId="1613" xr:uid="{00000000-0005-0000-0000-000031050000}"/>
    <cellStyle name="Normal 56" xfId="1357" xr:uid="{00000000-0005-0000-0000-000032050000}"/>
    <cellStyle name="Normal 57" xfId="1341" xr:uid="{00000000-0005-0000-0000-000033050000}"/>
    <cellStyle name="Normal 57 2" xfId="1432" xr:uid="{00000000-0005-0000-0000-000034050000}"/>
    <cellStyle name="Normal 57 2 2" xfId="1678" xr:uid="{00000000-0005-0000-0000-000035050000}"/>
    <cellStyle name="Normal 57 3" xfId="1498" xr:uid="{00000000-0005-0000-0000-000036050000}"/>
    <cellStyle name="Normal 57 3 2" xfId="1699" xr:uid="{00000000-0005-0000-0000-000037050000}"/>
    <cellStyle name="Normal 57 4" xfId="1612" xr:uid="{00000000-0005-0000-0000-000038050000}"/>
    <cellStyle name="Normal 58" xfId="1359" xr:uid="{00000000-0005-0000-0000-000039050000}"/>
    <cellStyle name="Normal 59" xfId="1369" xr:uid="{00000000-0005-0000-0000-00003A050000}"/>
    <cellStyle name="Normal 59 2" xfId="1511" xr:uid="{00000000-0005-0000-0000-00003B050000}"/>
    <cellStyle name="Normal 59 3" xfId="1625" xr:uid="{00000000-0005-0000-0000-00003C050000}"/>
    <cellStyle name="Normal 6" xfId="8" xr:uid="{00000000-0005-0000-0000-00003D050000}"/>
    <cellStyle name="Normal 6 10" xfId="1009" xr:uid="{00000000-0005-0000-0000-00003E050000}"/>
    <cellStyle name="Normal 6 11" xfId="1010" xr:uid="{00000000-0005-0000-0000-00003F050000}"/>
    <cellStyle name="Normal 6 2" xfId="1011" xr:uid="{00000000-0005-0000-0000-000040050000}"/>
    <cellStyle name="Normal 6 2 2" xfId="1012" xr:uid="{00000000-0005-0000-0000-000041050000}"/>
    <cellStyle name="Normal 6 2 3" xfId="1013" xr:uid="{00000000-0005-0000-0000-000042050000}"/>
    <cellStyle name="Normal 6 3" xfId="1014" xr:uid="{00000000-0005-0000-0000-000043050000}"/>
    <cellStyle name="Normal 6 4" xfId="1015" xr:uid="{00000000-0005-0000-0000-000044050000}"/>
    <cellStyle name="Normal 6 5" xfId="1016" xr:uid="{00000000-0005-0000-0000-000045050000}"/>
    <cellStyle name="Normal 6 6" xfId="1017" xr:uid="{00000000-0005-0000-0000-000046050000}"/>
    <cellStyle name="Normal 6 7" xfId="1018" xr:uid="{00000000-0005-0000-0000-000047050000}"/>
    <cellStyle name="Normal 6 8" xfId="1019" xr:uid="{00000000-0005-0000-0000-000048050000}"/>
    <cellStyle name="Normal 6 9" xfId="1020" xr:uid="{00000000-0005-0000-0000-000049050000}"/>
    <cellStyle name="Normal 60" xfId="1437" xr:uid="{00000000-0005-0000-0000-00004A050000}"/>
    <cellStyle name="Normal 61" xfId="1" xr:uid="{00000000-0005-0000-0000-00004B050000}"/>
    <cellStyle name="Normal 62" xfId="1708" xr:uid="{00000000-0005-0000-0000-00004C050000}"/>
    <cellStyle name="Normal 65" xfId="1021" xr:uid="{00000000-0005-0000-0000-00004D050000}"/>
    <cellStyle name="Normal 65 2" xfId="1022" xr:uid="{00000000-0005-0000-0000-00004E050000}"/>
    <cellStyle name="Normal 65 3" xfId="1023" xr:uid="{00000000-0005-0000-0000-00004F050000}"/>
    <cellStyle name="Normal 7" xfId="17" xr:uid="{00000000-0005-0000-0000-000050050000}"/>
    <cellStyle name="Normal 7 10" xfId="1441" xr:uid="{00000000-0005-0000-0000-000051050000}"/>
    <cellStyle name="Normal 7 11" xfId="1555" xr:uid="{00000000-0005-0000-0000-000052050000}"/>
    <cellStyle name="Normal 7 2" xfId="63" xr:uid="{00000000-0005-0000-0000-000053050000}"/>
    <cellStyle name="Normal 7 2 2" xfId="127" xr:uid="{00000000-0005-0000-0000-000054050000}"/>
    <cellStyle name="Normal 7 2 2 2" xfId="1331" xr:uid="{00000000-0005-0000-0000-000055050000}"/>
    <cellStyle name="Normal 7 2 2 3" xfId="1233" xr:uid="{00000000-0005-0000-0000-000056050000}"/>
    <cellStyle name="Normal 7 2 2 4" xfId="1329" xr:uid="{00000000-0005-0000-0000-000057050000}"/>
    <cellStyle name="Normal 7 2 2 5" xfId="1390" xr:uid="{00000000-0005-0000-0000-000058050000}"/>
    <cellStyle name="Normal 7 2 2 5 2" xfId="1519" xr:uid="{00000000-0005-0000-0000-000059050000}"/>
    <cellStyle name="Normal 7 2 2 5 3" xfId="1636" xr:uid="{00000000-0005-0000-0000-00005A050000}"/>
    <cellStyle name="Normal 7 2 2 6" xfId="1456" xr:uid="{00000000-0005-0000-0000-00005B050000}"/>
    <cellStyle name="Normal 7 2 2 7" xfId="1570" xr:uid="{00000000-0005-0000-0000-00005C050000}"/>
    <cellStyle name="Normal 7 2 2_Depr Exp Detail" xfId="1025" xr:uid="{00000000-0005-0000-0000-00005D050000}"/>
    <cellStyle name="Normal 7 2 3" xfId="1026" xr:uid="{00000000-0005-0000-0000-00005E050000}"/>
    <cellStyle name="Normal 7 2 4" xfId="1330" xr:uid="{00000000-0005-0000-0000-00005F050000}"/>
    <cellStyle name="Normal 7 2 5" xfId="1234" xr:uid="{00000000-0005-0000-0000-000060050000}"/>
    <cellStyle name="Normal 7 2 6" xfId="1328" xr:uid="{00000000-0005-0000-0000-000061050000}"/>
    <cellStyle name="Normal 7 2 7" xfId="1388" xr:uid="{00000000-0005-0000-0000-000062050000}"/>
    <cellStyle name="Normal 7 2 7 2" xfId="1517" xr:uid="{00000000-0005-0000-0000-000063050000}"/>
    <cellStyle name="Normal 7 2 7 3" xfId="1634" xr:uid="{00000000-0005-0000-0000-000064050000}"/>
    <cellStyle name="Normal 7 2 8" xfId="1454" xr:uid="{00000000-0005-0000-0000-000065050000}"/>
    <cellStyle name="Normal 7 2 9" xfId="1568" xr:uid="{00000000-0005-0000-0000-000066050000}"/>
    <cellStyle name="Normal 7 2_Depr Exp Detail" xfId="1024" xr:uid="{00000000-0005-0000-0000-000067050000}"/>
    <cellStyle name="Normal 7 3" xfId="62" xr:uid="{00000000-0005-0000-0000-000068050000}"/>
    <cellStyle name="Normal 7 3 2" xfId="128" xr:uid="{00000000-0005-0000-0000-000069050000}"/>
    <cellStyle name="Normal 7 3 2 2" xfId="1391" xr:uid="{00000000-0005-0000-0000-00006A050000}"/>
    <cellStyle name="Normal 7 3 2 2 2" xfId="1520" xr:uid="{00000000-0005-0000-0000-00006B050000}"/>
    <cellStyle name="Normal 7 3 2 2 3" xfId="1637" xr:uid="{00000000-0005-0000-0000-00006C050000}"/>
    <cellStyle name="Normal 7 3 2 3" xfId="1457" xr:uid="{00000000-0005-0000-0000-00006D050000}"/>
    <cellStyle name="Normal 7 3 2 4" xfId="1571" xr:uid="{00000000-0005-0000-0000-00006E050000}"/>
    <cellStyle name="Normal 7 3 3" xfId="1387" xr:uid="{00000000-0005-0000-0000-00006F050000}"/>
    <cellStyle name="Normal 7 3 3 2" xfId="1516" xr:uid="{00000000-0005-0000-0000-000070050000}"/>
    <cellStyle name="Normal 7 3 3 3" xfId="1633" xr:uid="{00000000-0005-0000-0000-000071050000}"/>
    <cellStyle name="Normal 7 3 4" xfId="1453" xr:uid="{00000000-0005-0000-0000-000072050000}"/>
    <cellStyle name="Normal 7 3 5" xfId="1567" xr:uid="{00000000-0005-0000-0000-000073050000}"/>
    <cellStyle name="Normal 7 4" xfId="61" xr:uid="{00000000-0005-0000-0000-000074050000}"/>
    <cellStyle name="Normal 7 4 2" xfId="129" xr:uid="{00000000-0005-0000-0000-000075050000}"/>
    <cellStyle name="Normal 7 4 2 2" xfId="1392" xr:uid="{00000000-0005-0000-0000-000076050000}"/>
    <cellStyle name="Normal 7 4 2 2 2" xfId="1521" xr:uid="{00000000-0005-0000-0000-000077050000}"/>
    <cellStyle name="Normal 7 4 2 2 3" xfId="1638" xr:uid="{00000000-0005-0000-0000-000078050000}"/>
    <cellStyle name="Normal 7 4 2 3" xfId="1458" xr:uid="{00000000-0005-0000-0000-000079050000}"/>
    <cellStyle name="Normal 7 4 2 4" xfId="1572" xr:uid="{00000000-0005-0000-0000-00007A050000}"/>
    <cellStyle name="Normal 7 4 3" xfId="1386" xr:uid="{00000000-0005-0000-0000-00007B050000}"/>
    <cellStyle name="Normal 7 4 3 2" xfId="1515" xr:uid="{00000000-0005-0000-0000-00007C050000}"/>
    <cellStyle name="Normal 7 4 3 3" xfId="1632" xr:uid="{00000000-0005-0000-0000-00007D050000}"/>
    <cellStyle name="Normal 7 4 4" xfId="1452" xr:uid="{00000000-0005-0000-0000-00007E050000}"/>
    <cellStyle name="Normal 7 4 5" xfId="1566" xr:uid="{00000000-0005-0000-0000-00007F050000}"/>
    <cellStyle name="Normal 7 5" xfId="60" xr:uid="{00000000-0005-0000-0000-000080050000}"/>
    <cellStyle name="Normal 7 5 2" xfId="130" xr:uid="{00000000-0005-0000-0000-000081050000}"/>
    <cellStyle name="Normal 7 5 2 2" xfId="1393" xr:uid="{00000000-0005-0000-0000-000082050000}"/>
    <cellStyle name="Normal 7 5 2 2 2" xfId="1522" xr:uid="{00000000-0005-0000-0000-000083050000}"/>
    <cellStyle name="Normal 7 5 2 2 3" xfId="1639" xr:uid="{00000000-0005-0000-0000-000084050000}"/>
    <cellStyle name="Normal 7 5 2 3" xfId="1459" xr:uid="{00000000-0005-0000-0000-000085050000}"/>
    <cellStyle name="Normal 7 5 2 4" xfId="1573" xr:uid="{00000000-0005-0000-0000-000086050000}"/>
    <cellStyle name="Normal 7 5 3" xfId="1385" xr:uid="{00000000-0005-0000-0000-000087050000}"/>
    <cellStyle name="Normal 7 5 3 2" xfId="1514" xr:uid="{00000000-0005-0000-0000-000088050000}"/>
    <cellStyle name="Normal 7 5 3 3" xfId="1631" xr:uid="{00000000-0005-0000-0000-000089050000}"/>
    <cellStyle name="Normal 7 5 4" xfId="1451" xr:uid="{00000000-0005-0000-0000-00008A050000}"/>
    <cellStyle name="Normal 7 5 5" xfId="1565" xr:uid="{00000000-0005-0000-0000-00008B050000}"/>
    <cellStyle name="Normal 7 6" xfId="59" xr:uid="{00000000-0005-0000-0000-00008C050000}"/>
    <cellStyle name="Normal 7 6 2" xfId="131" xr:uid="{00000000-0005-0000-0000-00008D050000}"/>
    <cellStyle name="Normal 7 6 2 2" xfId="1394" xr:uid="{00000000-0005-0000-0000-00008E050000}"/>
    <cellStyle name="Normal 7 6 2 2 2" xfId="1523" xr:uid="{00000000-0005-0000-0000-00008F050000}"/>
    <cellStyle name="Normal 7 6 2 2 3" xfId="1640" xr:uid="{00000000-0005-0000-0000-000090050000}"/>
    <cellStyle name="Normal 7 6 2 3" xfId="1460" xr:uid="{00000000-0005-0000-0000-000091050000}"/>
    <cellStyle name="Normal 7 6 2 4" xfId="1574" xr:uid="{00000000-0005-0000-0000-000092050000}"/>
    <cellStyle name="Normal 7 6 3" xfId="1384" xr:uid="{00000000-0005-0000-0000-000093050000}"/>
    <cellStyle name="Normal 7 6 3 2" xfId="1513" xr:uid="{00000000-0005-0000-0000-000094050000}"/>
    <cellStyle name="Normal 7 6 3 3" xfId="1630" xr:uid="{00000000-0005-0000-0000-000095050000}"/>
    <cellStyle name="Normal 7 6 4" xfId="1450" xr:uid="{00000000-0005-0000-0000-000096050000}"/>
    <cellStyle name="Normal 7 6 5" xfId="1564" xr:uid="{00000000-0005-0000-0000-000097050000}"/>
    <cellStyle name="Normal 7 7" xfId="64" xr:uid="{00000000-0005-0000-0000-000098050000}"/>
    <cellStyle name="Normal 7 7 2" xfId="132" xr:uid="{00000000-0005-0000-0000-000099050000}"/>
    <cellStyle name="Normal 7 7 2 2" xfId="1395" xr:uid="{00000000-0005-0000-0000-00009A050000}"/>
    <cellStyle name="Normal 7 7 2 2 2" xfId="1524" xr:uid="{00000000-0005-0000-0000-00009B050000}"/>
    <cellStyle name="Normal 7 7 2 2 3" xfId="1641" xr:uid="{00000000-0005-0000-0000-00009C050000}"/>
    <cellStyle name="Normal 7 7 2 3" xfId="1461" xr:uid="{00000000-0005-0000-0000-00009D050000}"/>
    <cellStyle name="Normal 7 7 2 4" xfId="1575" xr:uid="{00000000-0005-0000-0000-00009E050000}"/>
    <cellStyle name="Normal 7 7 3" xfId="1389" xr:uid="{00000000-0005-0000-0000-00009F050000}"/>
    <cellStyle name="Normal 7 7 3 2" xfId="1518" xr:uid="{00000000-0005-0000-0000-0000A0050000}"/>
    <cellStyle name="Normal 7 7 3 3" xfId="1635" xr:uid="{00000000-0005-0000-0000-0000A1050000}"/>
    <cellStyle name="Normal 7 7 4" xfId="1455" xr:uid="{00000000-0005-0000-0000-0000A2050000}"/>
    <cellStyle name="Normal 7 7 5" xfId="1569" xr:uid="{00000000-0005-0000-0000-0000A3050000}"/>
    <cellStyle name="Normal 7 8" xfId="133" xr:uid="{00000000-0005-0000-0000-0000A4050000}"/>
    <cellStyle name="Normal 7 8 2" xfId="1396" xr:uid="{00000000-0005-0000-0000-0000A5050000}"/>
    <cellStyle name="Normal 7 8 2 2" xfId="1525" xr:uid="{00000000-0005-0000-0000-0000A6050000}"/>
    <cellStyle name="Normal 7 8 2 3" xfId="1642" xr:uid="{00000000-0005-0000-0000-0000A7050000}"/>
    <cellStyle name="Normal 7 8 3" xfId="1462" xr:uid="{00000000-0005-0000-0000-0000A8050000}"/>
    <cellStyle name="Normal 7 8 4" xfId="1576" xr:uid="{00000000-0005-0000-0000-0000A9050000}"/>
    <cellStyle name="Normal 7 9" xfId="1375" xr:uid="{00000000-0005-0000-0000-0000AA050000}"/>
    <cellStyle name="Normal 7 9 2" xfId="1512" xr:uid="{00000000-0005-0000-0000-0000AB050000}"/>
    <cellStyle name="Normal 7 9 3" xfId="1629" xr:uid="{00000000-0005-0000-0000-0000AC050000}"/>
    <cellStyle name="Normal 75" xfId="1360" xr:uid="{00000000-0005-0000-0000-0000AD050000}"/>
    <cellStyle name="Normal 8" xfId="58" xr:uid="{00000000-0005-0000-0000-0000AE050000}"/>
    <cellStyle name="Normal 8 2" xfId="1027" xr:uid="{00000000-0005-0000-0000-0000AF050000}"/>
    <cellStyle name="Normal 8 2 2" xfId="1028" xr:uid="{00000000-0005-0000-0000-0000B0050000}"/>
    <cellStyle name="Normal 8 2 3" xfId="1029" xr:uid="{00000000-0005-0000-0000-0000B1050000}"/>
    <cellStyle name="Normal 8 3" xfId="1030" xr:uid="{00000000-0005-0000-0000-0000B2050000}"/>
    <cellStyle name="Normal 8 4" xfId="1031" xr:uid="{00000000-0005-0000-0000-0000B3050000}"/>
    <cellStyle name="Normal 9" xfId="11" xr:uid="{00000000-0005-0000-0000-0000B4050000}"/>
    <cellStyle name="Normal 9 10" xfId="1032" xr:uid="{00000000-0005-0000-0000-0000B5050000}"/>
    <cellStyle name="Normal 9 11" xfId="1033" xr:uid="{00000000-0005-0000-0000-0000B6050000}"/>
    <cellStyle name="Normal 9 12" xfId="1034" xr:uid="{00000000-0005-0000-0000-0000B7050000}"/>
    <cellStyle name="Normal 9 2" xfId="1035" xr:uid="{00000000-0005-0000-0000-0000B8050000}"/>
    <cellStyle name="Normal 9 2 2" xfId="1036" xr:uid="{00000000-0005-0000-0000-0000B9050000}"/>
    <cellStyle name="Normal 9 2 3" xfId="1037" xr:uid="{00000000-0005-0000-0000-0000BA050000}"/>
    <cellStyle name="Normal 9 3" xfId="1038" xr:uid="{00000000-0005-0000-0000-0000BB050000}"/>
    <cellStyle name="Normal 9 3 2" xfId="1039" xr:uid="{00000000-0005-0000-0000-0000BC050000}"/>
    <cellStyle name="Normal 9 3 3" xfId="1040" xr:uid="{00000000-0005-0000-0000-0000BD050000}"/>
    <cellStyle name="Normal 9 4" xfId="1041" xr:uid="{00000000-0005-0000-0000-0000BE050000}"/>
    <cellStyle name="Normal 9 4 2" xfId="1042" xr:uid="{00000000-0005-0000-0000-0000BF050000}"/>
    <cellStyle name="Normal 9 4 3" xfId="1043" xr:uid="{00000000-0005-0000-0000-0000C0050000}"/>
    <cellStyle name="Normal 9 5" xfId="1044" xr:uid="{00000000-0005-0000-0000-0000C1050000}"/>
    <cellStyle name="Normal 9 5 2" xfId="1045" xr:uid="{00000000-0005-0000-0000-0000C2050000}"/>
    <cellStyle name="Normal 9 5 3" xfId="1046" xr:uid="{00000000-0005-0000-0000-0000C3050000}"/>
    <cellStyle name="Normal 9 6" xfId="1047" xr:uid="{00000000-0005-0000-0000-0000C4050000}"/>
    <cellStyle name="Normal 9 6 2" xfId="1048" xr:uid="{00000000-0005-0000-0000-0000C5050000}"/>
    <cellStyle name="Normal 9 6 3" xfId="1049" xr:uid="{00000000-0005-0000-0000-0000C6050000}"/>
    <cellStyle name="Normal 9 7" xfId="1050" xr:uid="{00000000-0005-0000-0000-0000C7050000}"/>
    <cellStyle name="Normal 9 7 2" xfId="1051" xr:uid="{00000000-0005-0000-0000-0000C8050000}"/>
    <cellStyle name="Normal 9 7 3" xfId="1052" xr:uid="{00000000-0005-0000-0000-0000C9050000}"/>
    <cellStyle name="Normal 9 8" xfId="1053" xr:uid="{00000000-0005-0000-0000-0000CA050000}"/>
    <cellStyle name="Normal 9 8 2" xfId="1054" xr:uid="{00000000-0005-0000-0000-0000CB050000}"/>
    <cellStyle name="Normal 9 8 3" xfId="1055" xr:uid="{00000000-0005-0000-0000-0000CC050000}"/>
    <cellStyle name="Normal 9 9" xfId="1056" xr:uid="{00000000-0005-0000-0000-0000CD050000}"/>
    <cellStyle name="Normal 9 9 2" xfId="1057" xr:uid="{00000000-0005-0000-0000-0000CE050000}"/>
    <cellStyle name="Normal 9 9 3" xfId="1058" xr:uid="{00000000-0005-0000-0000-0000CF050000}"/>
    <cellStyle name="Note 2" xfId="1059" xr:uid="{00000000-0005-0000-0000-0000D1050000}"/>
    <cellStyle name="Note 2 2" xfId="1060" xr:uid="{00000000-0005-0000-0000-0000D2050000}"/>
    <cellStyle name="Note 2 2 2" xfId="1061" xr:uid="{00000000-0005-0000-0000-0000D3050000}"/>
    <cellStyle name="Note 2 2 2 2" xfId="1062" xr:uid="{00000000-0005-0000-0000-0000D4050000}"/>
    <cellStyle name="Note 2 2 2 3" xfId="1063" xr:uid="{00000000-0005-0000-0000-0000D5050000}"/>
    <cellStyle name="Note 2 2 3" xfId="1064" xr:uid="{00000000-0005-0000-0000-0000D6050000}"/>
    <cellStyle name="Note 2 2 4" xfId="1065" xr:uid="{00000000-0005-0000-0000-0000D7050000}"/>
    <cellStyle name="Note 2 3" xfId="1066" xr:uid="{00000000-0005-0000-0000-0000D8050000}"/>
    <cellStyle name="Note 2 4" xfId="1067" xr:uid="{00000000-0005-0000-0000-0000D9050000}"/>
    <cellStyle name="Note 3" xfId="1068" xr:uid="{00000000-0005-0000-0000-0000DA050000}"/>
    <cellStyle name="Note 3 2" xfId="1069" xr:uid="{00000000-0005-0000-0000-0000DB050000}"/>
    <cellStyle name="Note 3 2 2" xfId="1070" xr:uid="{00000000-0005-0000-0000-0000DC050000}"/>
    <cellStyle name="Note 3 2 2 2" xfId="1071" xr:uid="{00000000-0005-0000-0000-0000DD050000}"/>
    <cellStyle name="Note 3 2 2 3" xfId="1072" xr:uid="{00000000-0005-0000-0000-0000DE050000}"/>
    <cellStyle name="Note 3 2 3" xfId="1073" xr:uid="{00000000-0005-0000-0000-0000DF050000}"/>
    <cellStyle name="Note 3 2 4" xfId="1074" xr:uid="{00000000-0005-0000-0000-0000E0050000}"/>
    <cellStyle name="Note 3 3" xfId="1075" xr:uid="{00000000-0005-0000-0000-0000E1050000}"/>
    <cellStyle name="Note 3 4" xfId="1076" xr:uid="{00000000-0005-0000-0000-0000E2050000}"/>
    <cellStyle name="Note 4" xfId="1077" xr:uid="{00000000-0005-0000-0000-0000E3050000}"/>
    <cellStyle name="Note 4 2" xfId="1078" xr:uid="{00000000-0005-0000-0000-0000E4050000}"/>
    <cellStyle name="Note 4 3" xfId="1079" xr:uid="{00000000-0005-0000-0000-0000E5050000}"/>
    <cellStyle name="Note 4 4" xfId="1080" xr:uid="{00000000-0005-0000-0000-0000E6050000}"/>
    <cellStyle name="Note 4 5" xfId="1081" xr:uid="{00000000-0005-0000-0000-0000E7050000}"/>
    <cellStyle name="Note 5" xfId="1082" xr:uid="{00000000-0005-0000-0000-0000E8050000}"/>
    <cellStyle name="Note 5 2" xfId="1083" xr:uid="{00000000-0005-0000-0000-0000E9050000}"/>
    <cellStyle name="Output 2" xfId="1084" xr:uid="{00000000-0005-0000-0000-0000EA050000}"/>
    <cellStyle name="Output 2 2" xfId="1085" xr:uid="{00000000-0005-0000-0000-0000EB050000}"/>
    <cellStyle name="Output 2 2 2" xfId="1086" xr:uid="{00000000-0005-0000-0000-0000EC050000}"/>
    <cellStyle name="Output 2 3" xfId="1087" xr:uid="{00000000-0005-0000-0000-0000ED050000}"/>
    <cellStyle name="Output 2 3 2" xfId="1088" xr:uid="{00000000-0005-0000-0000-0000EE050000}"/>
    <cellStyle name="Output 2 4" xfId="1089" xr:uid="{00000000-0005-0000-0000-0000EF050000}"/>
    <cellStyle name="Output 2 4 2" xfId="1090" xr:uid="{00000000-0005-0000-0000-0000F0050000}"/>
    <cellStyle name="Output 3" xfId="1091" xr:uid="{00000000-0005-0000-0000-0000F1050000}"/>
    <cellStyle name="Output 3 2" xfId="1092" xr:uid="{00000000-0005-0000-0000-0000F2050000}"/>
    <cellStyle name="Output 3 2 2" xfId="1093" xr:uid="{00000000-0005-0000-0000-0000F3050000}"/>
    <cellStyle name="Output 3 3" xfId="1094" xr:uid="{00000000-0005-0000-0000-0000F4050000}"/>
    <cellStyle name="Output 3 3 2" xfId="1095" xr:uid="{00000000-0005-0000-0000-0000F5050000}"/>
    <cellStyle name="Output 3 4" xfId="1096" xr:uid="{00000000-0005-0000-0000-0000F6050000}"/>
    <cellStyle name="Output 3 4 2" xfId="1097" xr:uid="{00000000-0005-0000-0000-0000F7050000}"/>
    <cellStyle name="Output 4" xfId="1098" xr:uid="{00000000-0005-0000-0000-0000F8050000}"/>
    <cellStyle name="Output 4 2" xfId="1099" xr:uid="{00000000-0005-0000-0000-0000F9050000}"/>
    <cellStyle name="Output 5" xfId="1100" xr:uid="{00000000-0005-0000-0000-0000FA050000}"/>
    <cellStyle name="Output 5 2" xfId="1101" xr:uid="{00000000-0005-0000-0000-0000FB050000}"/>
    <cellStyle name="Output 6" xfId="1102" xr:uid="{00000000-0005-0000-0000-0000FC050000}"/>
    <cellStyle name="Output 6 2" xfId="1103" xr:uid="{00000000-0005-0000-0000-0000FD050000}"/>
    <cellStyle name="Output 7" xfId="1104" xr:uid="{00000000-0005-0000-0000-0000FE050000}"/>
    <cellStyle name="Output 7 2" xfId="1105" xr:uid="{00000000-0005-0000-0000-0000FF050000}"/>
    <cellStyle name="OUTPUT AMOUNTS" xfId="29" xr:uid="{00000000-0005-0000-0000-000000060000}"/>
    <cellStyle name="Output Amounts 2" xfId="1349" xr:uid="{00000000-0005-0000-0000-000001060000}"/>
    <cellStyle name="OUTPUT AMOUNTS_122001 TEP IS-YTD DETAIL" xfId="16" xr:uid="{00000000-0005-0000-0000-000002060000}"/>
    <cellStyle name="Output Column Headings" xfId="30" xr:uid="{00000000-0005-0000-0000-000003060000}"/>
    <cellStyle name="Output Column Headings 2" xfId="1350" xr:uid="{00000000-0005-0000-0000-000004060000}"/>
    <cellStyle name="Output Column Headings_BR_-_TEP_Consol_BS_-_Detail 10-18-06" xfId="7" xr:uid="{00000000-0005-0000-0000-000005060000}"/>
    <cellStyle name="OUTPUT LINE ITEMS" xfId="31" xr:uid="{00000000-0005-0000-0000-000006060000}"/>
    <cellStyle name="Output Line Items 2" xfId="1351" xr:uid="{00000000-0005-0000-0000-000007060000}"/>
    <cellStyle name="OUTPUT LINE ITEMS_122001 TEP IS-YTD DETAIL" xfId="1358" xr:uid="{00000000-0005-0000-0000-000008060000}"/>
    <cellStyle name="Output Report Heading" xfId="32" xr:uid="{00000000-0005-0000-0000-000009060000}"/>
    <cellStyle name="Output Report Heading 2" xfId="1352" xr:uid="{00000000-0005-0000-0000-00000A060000}"/>
    <cellStyle name="Output Report Heading_BR_-_TEP_Consol_BS_-_Detail 10-18-06" xfId="6" xr:uid="{00000000-0005-0000-0000-00000B060000}"/>
    <cellStyle name="Output Report Title" xfId="33" xr:uid="{00000000-0005-0000-0000-00000C060000}"/>
    <cellStyle name="Output Report Title 2" xfId="1353" xr:uid="{00000000-0005-0000-0000-00000D060000}"/>
    <cellStyle name="Output Report Title_BR_-_TEP_Consol_BS_-_Detail 10-18-06" xfId="5" xr:uid="{00000000-0005-0000-0000-00000E060000}"/>
    <cellStyle name="Page Heading Large" xfId="1106" xr:uid="{00000000-0005-0000-0000-00000F060000}"/>
    <cellStyle name="Page Heading Small" xfId="1107" xr:uid="{00000000-0005-0000-0000-000010060000}"/>
    <cellStyle name="Percent" xfId="1718" builtinId="5"/>
    <cellStyle name="Percent [0]" xfId="1108" xr:uid="{00000000-0005-0000-0000-000012060000}"/>
    <cellStyle name="Percent [00]" xfId="1109" xr:uid="{00000000-0005-0000-0000-000013060000}"/>
    <cellStyle name="Percent [00] 2" xfId="1110" xr:uid="{00000000-0005-0000-0000-000014060000}"/>
    <cellStyle name="Percent [00] 3" xfId="1111" xr:uid="{00000000-0005-0000-0000-000015060000}"/>
    <cellStyle name="Percent 2" xfId="1112" xr:uid="{00000000-0005-0000-0000-000016060000}"/>
    <cellStyle name="Percent 2 10" xfId="1714" xr:uid="{00000000-0005-0000-0000-000017060000}"/>
    <cellStyle name="Percent 2 2" xfId="1113" xr:uid="{00000000-0005-0000-0000-000018060000}"/>
    <cellStyle name="Percent 2 2 2" xfId="1355" xr:uid="{00000000-0005-0000-0000-000019060000}"/>
    <cellStyle name="Percent 2 3" xfId="1114" xr:uid="{00000000-0005-0000-0000-00001A060000}"/>
    <cellStyle name="Percent 2 4" xfId="1115" xr:uid="{00000000-0005-0000-0000-00001B060000}"/>
    <cellStyle name="Percent 2 5" xfId="1116" xr:uid="{00000000-0005-0000-0000-00001C060000}"/>
    <cellStyle name="Percent 2 6" xfId="1117" xr:uid="{00000000-0005-0000-0000-00001D060000}"/>
    <cellStyle name="Percent 2 7" xfId="1118" xr:uid="{00000000-0005-0000-0000-00001E060000}"/>
    <cellStyle name="Percent 2 8" xfId="1119" xr:uid="{00000000-0005-0000-0000-00001F060000}"/>
    <cellStyle name="Percent 2 9" xfId="1354" xr:uid="{00000000-0005-0000-0000-000020060000}"/>
    <cellStyle name="Percent 3" xfId="1120" xr:uid="{00000000-0005-0000-0000-000021060000}"/>
    <cellStyle name="Percent 3 2" xfId="1356" xr:uid="{00000000-0005-0000-0000-000022060000}"/>
    <cellStyle name="Percent 3 2 2" xfId="1436" xr:uid="{00000000-0005-0000-0000-000023060000}"/>
    <cellStyle name="Percent 3 2 2 2" xfId="1682" xr:uid="{00000000-0005-0000-0000-000024060000}"/>
    <cellStyle name="Percent 3 2 3" xfId="1502" xr:uid="{00000000-0005-0000-0000-000025060000}"/>
    <cellStyle name="Percent 3 2 3 2" xfId="1703" xr:uid="{00000000-0005-0000-0000-000026060000}"/>
    <cellStyle name="Percent 3 2 4" xfId="1616" xr:uid="{00000000-0005-0000-0000-000027060000}"/>
    <cellStyle name="Percent 4" xfId="1336" xr:uid="{00000000-0005-0000-0000-000028060000}"/>
    <cellStyle name="Percent 5" xfId="1370" xr:uid="{00000000-0005-0000-0000-000029060000}"/>
    <cellStyle name="Percent 6" xfId="1366" xr:uid="{00000000-0005-0000-0000-00002A060000}"/>
    <cellStyle name="Percent 6 2" xfId="1508" xr:uid="{00000000-0005-0000-0000-00002B060000}"/>
    <cellStyle name="Percent 6 3" xfId="1622" xr:uid="{00000000-0005-0000-0000-00002C060000}"/>
    <cellStyle name="Percent 7" xfId="1550" xr:uid="{00000000-0005-0000-0000-00002D060000}"/>
    <cellStyle name="Percent 7 2" xfId="1706" xr:uid="{00000000-0005-0000-0000-00002E060000}"/>
    <cellStyle name="Percent 8" xfId="4" xr:uid="{00000000-0005-0000-0000-00002F060000}"/>
    <cellStyle name="Percent Hard" xfId="1121" xr:uid="{00000000-0005-0000-0000-000030060000}"/>
    <cellStyle name="Percent[0]" xfId="1335" xr:uid="{00000000-0005-0000-0000-000031060000}"/>
    <cellStyle name="PrePop Currency (0)" xfId="1122" xr:uid="{00000000-0005-0000-0000-000032060000}"/>
    <cellStyle name="PrePop Currency (2)" xfId="1123" xr:uid="{00000000-0005-0000-0000-000033060000}"/>
    <cellStyle name="PrePop Units (0)" xfId="1124" xr:uid="{00000000-0005-0000-0000-000034060000}"/>
    <cellStyle name="PrePop Units (1)" xfId="1125" xr:uid="{00000000-0005-0000-0000-000035060000}"/>
    <cellStyle name="PrePop Units (2)" xfId="1126" xr:uid="{00000000-0005-0000-0000-000036060000}"/>
    <cellStyle name="PSChar" xfId="1127" xr:uid="{00000000-0005-0000-0000-000037060000}"/>
    <cellStyle name="PSChar 2" xfId="1128" xr:uid="{00000000-0005-0000-0000-000038060000}"/>
    <cellStyle name="PSChar 3" xfId="1129" xr:uid="{00000000-0005-0000-0000-000039060000}"/>
    <cellStyle name="PSDate" xfId="1130" xr:uid="{00000000-0005-0000-0000-00003A060000}"/>
    <cellStyle name="PSDate 2" xfId="1131" xr:uid="{00000000-0005-0000-0000-00003B060000}"/>
    <cellStyle name="PSDate 3" xfId="1132" xr:uid="{00000000-0005-0000-0000-00003C060000}"/>
    <cellStyle name="PSDec" xfId="1133" xr:uid="{00000000-0005-0000-0000-00003D060000}"/>
    <cellStyle name="PSDec 2" xfId="1134" xr:uid="{00000000-0005-0000-0000-00003E060000}"/>
    <cellStyle name="PSDec 3" xfId="1135" xr:uid="{00000000-0005-0000-0000-00003F060000}"/>
    <cellStyle name="PSHeading" xfId="1136" xr:uid="{00000000-0005-0000-0000-000040060000}"/>
    <cellStyle name="PSHeading 2" xfId="1137" xr:uid="{00000000-0005-0000-0000-000041060000}"/>
    <cellStyle name="PSHeading 2 2" xfId="1138" xr:uid="{00000000-0005-0000-0000-000042060000}"/>
    <cellStyle name="PSHeading 2 3" xfId="1139" xr:uid="{00000000-0005-0000-0000-000043060000}"/>
    <cellStyle name="PSHeading 2 4" xfId="1140" xr:uid="{00000000-0005-0000-0000-000044060000}"/>
    <cellStyle name="PSHeading 2 5" xfId="1141" xr:uid="{00000000-0005-0000-0000-000045060000}"/>
    <cellStyle name="PSHeading 2 6" xfId="1142" xr:uid="{00000000-0005-0000-0000-000046060000}"/>
    <cellStyle name="PSHeading 2 7" xfId="1143" xr:uid="{00000000-0005-0000-0000-000047060000}"/>
    <cellStyle name="PSHeading 2 8" xfId="1144" xr:uid="{00000000-0005-0000-0000-000048060000}"/>
    <cellStyle name="PSInt" xfId="1145" xr:uid="{00000000-0005-0000-0000-000049060000}"/>
    <cellStyle name="PSInt 2" xfId="1146" xr:uid="{00000000-0005-0000-0000-00004A060000}"/>
    <cellStyle name="PSInt 3" xfId="1147" xr:uid="{00000000-0005-0000-0000-00004B060000}"/>
    <cellStyle name="PSSpacer" xfId="1148" xr:uid="{00000000-0005-0000-0000-00004C060000}"/>
    <cellStyle name="PSSpacer 2" xfId="1149" xr:uid="{00000000-0005-0000-0000-00004D060000}"/>
    <cellStyle name="PSSpacer 3" xfId="1150" xr:uid="{00000000-0005-0000-0000-00004E060000}"/>
    <cellStyle name="ReportTitlePrompt" xfId="34" xr:uid="{00000000-0005-0000-0000-00004F060000}"/>
    <cellStyle name="ReportTitleValue" xfId="35" xr:uid="{00000000-0005-0000-0000-000050060000}"/>
    <cellStyle name="RowAcctAbovePrompt" xfId="36" xr:uid="{00000000-0005-0000-0000-000051060000}"/>
    <cellStyle name="RowAcctSOBAbovePrompt" xfId="37" xr:uid="{00000000-0005-0000-0000-000052060000}"/>
    <cellStyle name="RowAcctSOBValue" xfId="38" xr:uid="{00000000-0005-0000-0000-000053060000}"/>
    <cellStyle name="RowAcctValue" xfId="39" xr:uid="{00000000-0005-0000-0000-000054060000}"/>
    <cellStyle name="RowAttrAbovePrompt" xfId="40" xr:uid="{00000000-0005-0000-0000-000055060000}"/>
    <cellStyle name="RowAttrValue" xfId="41" xr:uid="{00000000-0005-0000-0000-000056060000}"/>
    <cellStyle name="RowColSetAbovePrompt" xfId="42" xr:uid="{00000000-0005-0000-0000-000057060000}"/>
    <cellStyle name="RowColSetLeftPrompt" xfId="43" xr:uid="{00000000-0005-0000-0000-000058060000}"/>
    <cellStyle name="RowColSetValue" xfId="44" xr:uid="{00000000-0005-0000-0000-000059060000}"/>
    <cellStyle name="RowLeftPrompt" xfId="45" xr:uid="{00000000-0005-0000-0000-00005A060000}"/>
    <cellStyle name="SampleUsingFormatMask" xfId="46" xr:uid="{00000000-0005-0000-0000-00005B060000}"/>
    <cellStyle name="SampleWithNoFormatMask" xfId="47" xr:uid="{00000000-0005-0000-0000-00005C060000}"/>
    <cellStyle name="Schedule" xfId="48" xr:uid="{00000000-0005-0000-0000-00005D060000}"/>
    <cellStyle name="Schedule 10" xfId="1151" xr:uid="{00000000-0005-0000-0000-00005E060000}"/>
    <cellStyle name="Schedule 10 2" xfId="1152" xr:uid="{00000000-0005-0000-0000-00005F060000}"/>
    <cellStyle name="Schedule 10 3" xfId="1153" xr:uid="{00000000-0005-0000-0000-000060060000}"/>
    <cellStyle name="Schedule 11" xfId="1154" xr:uid="{00000000-0005-0000-0000-000061060000}"/>
    <cellStyle name="Schedule 12" xfId="1155" xr:uid="{00000000-0005-0000-0000-000062060000}"/>
    <cellStyle name="Schedule 13" xfId="1156" xr:uid="{00000000-0005-0000-0000-000063060000}"/>
    <cellStyle name="Schedule 14" xfId="1157" xr:uid="{00000000-0005-0000-0000-000064060000}"/>
    <cellStyle name="Schedule 15" xfId="1158" xr:uid="{00000000-0005-0000-0000-000065060000}"/>
    <cellStyle name="Schedule 16" xfId="1364" xr:uid="{00000000-0005-0000-0000-000066060000}"/>
    <cellStyle name="Schedule 16 2" xfId="1506" xr:uid="{00000000-0005-0000-0000-000067060000}"/>
    <cellStyle name="Schedule 16 3" xfId="1620" xr:uid="{00000000-0005-0000-0000-000068060000}"/>
    <cellStyle name="Schedule 17" xfId="1367" xr:uid="{00000000-0005-0000-0000-000069060000}"/>
    <cellStyle name="Schedule 17 2" xfId="1509" xr:uid="{00000000-0005-0000-0000-00006A060000}"/>
    <cellStyle name="Schedule 17 3" xfId="1623" xr:uid="{00000000-0005-0000-0000-00006B060000}"/>
    <cellStyle name="Schedule 18" xfId="1368" xr:uid="{00000000-0005-0000-0000-00006C060000}"/>
    <cellStyle name="Schedule 18 2" xfId="1510" xr:uid="{00000000-0005-0000-0000-00006D060000}"/>
    <cellStyle name="Schedule 18 3" xfId="1624" xr:uid="{00000000-0005-0000-0000-00006E060000}"/>
    <cellStyle name="Schedule 2" xfId="1159" xr:uid="{00000000-0005-0000-0000-00006F060000}"/>
    <cellStyle name="Schedule 2 2" xfId="1160" xr:uid="{00000000-0005-0000-0000-000070060000}"/>
    <cellStyle name="Schedule 2 3" xfId="1161" xr:uid="{00000000-0005-0000-0000-000071060000}"/>
    <cellStyle name="Schedule 3" xfId="1162" xr:uid="{00000000-0005-0000-0000-000072060000}"/>
    <cellStyle name="Schedule 3 2" xfId="1163" xr:uid="{00000000-0005-0000-0000-000073060000}"/>
    <cellStyle name="Schedule 3 3" xfId="1164" xr:uid="{00000000-0005-0000-0000-000074060000}"/>
    <cellStyle name="Schedule 4" xfId="1165" xr:uid="{00000000-0005-0000-0000-000075060000}"/>
    <cellStyle name="Schedule 4 2" xfId="1166" xr:uid="{00000000-0005-0000-0000-000076060000}"/>
    <cellStyle name="Schedule 4 3" xfId="1167" xr:uid="{00000000-0005-0000-0000-000077060000}"/>
    <cellStyle name="Schedule 5" xfId="1168" xr:uid="{00000000-0005-0000-0000-000078060000}"/>
    <cellStyle name="Schedule 5 2" xfId="1169" xr:uid="{00000000-0005-0000-0000-000079060000}"/>
    <cellStyle name="Schedule 5 3" xfId="1170" xr:uid="{00000000-0005-0000-0000-00007A060000}"/>
    <cellStyle name="Schedule 6" xfId="1171" xr:uid="{00000000-0005-0000-0000-00007B060000}"/>
    <cellStyle name="Schedule 6 2" xfId="1172" xr:uid="{00000000-0005-0000-0000-00007C060000}"/>
    <cellStyle name="Schedule 6 3" xfId="1173" xr:uid="{00000000-0005-0000-0000-00007D060000}"/>
    <cellStyle name="Schedule 7" xfId="1174" xr:uid="{00000000-0005-0000-0000-00007E060000}"/>
    <cellStyle name="Schedule 7 2" xfId="1175" xr:uid="{00000000-0005-0000-0000-00007F060000}"/>
    <cellStyle name="Schedule 7 2 2" xfId="1176" xr:uid="{00000000-0005-0000-0000-000080060000}"/>
    <cellStyle name="Schedule 7 2 3" xfId="1177" xr:uid="{00000000-0005-0000-0000-000081060000}"/>
    <cellStyle name="Schedule 7 3" xfId="1178" xr:uid="{00000000-0005-0000-0000-000082060000}"/>
    <cellStyle name="Schedule 7 3 2" xfId="1179" xr:uid="{00000000-0005-0000-0000-000083060000}"/>
    <cellStyle name="Schedule 7 3 3" xfId="1180" xr:uid="{00000000-0005-0000-0000-000084060000}"/>
    <cellStyle name="Schedule 7 4" xfId="1181" xr:uid="{00000000-0005-0000-0000-000085060000}"/>
    <cellStyle name="Schedule 7 4 2" xfId="1182" xr:uid="{00000000-0005-0000-0000-000086060000}"/>
    <cellStyle name="Schedule 7 4 3" xfId="1183" xr:uid="{00000000-0005-0000-0000-000087060000}"/>
    <cellStyle name="Schedule 7 5" xfId="1184" xr:uid="{00000000-0005-0000-0000-000088060000}"/>
    <cellStyle name="Schedule 7 5 2" xfId="1185" xr:uid="{00000000-0005-0000-0000-000089060000}"/>
    <cellStyle name="Schedule 7 5 3" xfId="1186" xr:uid="{00000000-0005-0000-0000-00008A060000}"/>
    <cellStyle name="Schedule 7 6" xfId="1187" xr:uid="{00000000-0005-0000-0000-00008B060000}"/>
    <cellStyle name="Schedule 7 7" xfId="1188" xr:uid="{00000000-0005-0000-0000-00008C060000}"/>
    <cellStyle name="Schedule 8" xfId="1189" xr:uid="{00000000-0005-0000-0000-00008D060000}"/>
    <cellStyle name="Schedule 8 2" xfId="1190" xr:uid="{00000000-0005-0000-0000-00008E060000}"/>
    <cellStyle name="Schedule 8 3" xfId="1191" xr:uid="{00000000-0005-0000-0000-00008F060000}"/>
    <cellStyle name="Schedule 9" xfId="1192" xr:uid="{00000000-0005-0000-0000-000090060000}"/>
    <cellStyle name="Schedule 9 2" xfId="1193" xr:uid="{00000000-0005-0000-0000-000091060000}"/>
    <cellStyle name="Schedule 9 3" xfId="1194" xr:uid="{00000000-0005-0000-0000-000092060000}"/>
    <cellStyle name="Shaded" xfId="1195" xr:uid="{00000000-0005-0000-0000-000093060000}"/>
    <cellStyle name="Style 1" xfId="1196" xr:uid="{00000000-0005-0000-0000-000094060000}"/>
    <cellStyle name="Style 1 2" xfId="1197" xr:uid="{00000000-0005-0000-0000-000095060000}"/>
    <cellStyle name="Style 1 3" xfId="1198" xr:uid="{00000000-0005-0000-0000-000096060000}"/>
    <cellStyle name="Table Col Head" xfId="1199" xr:uid="{00000000-0005-0000-0000-000097060000}"/>
    <cellStyle name="Table Sub Head" xfId="1200" xr:uid="{00000000-0005-0000-0000-000098060000}"/>
    <cellStyle name="Table Title" xfId="1201" xr:uid="{00000000-0005-0000-0000-000099060000}"/>
    <cellStyle name="Table Units" xfId="1202" xr:uid="{00000000-0005-0000-0000-00009A060000}"/>
    <cellStyle name="Text Indent A" xfId="1203" xr:uid="{00000000-0005-0000-0000-00009B060000}"/>
    <cellStyle name="Text Indent B" xfId="1204" xr:uid="{00000000-0005-0000-0000-00009C060000}"/>
    <cellStyle name="Text Indent C" xfId="1205" xr:uid="{00000000-0005-0000-0000-00009D060000}"/>
    <cellStyle name="Total 2" xfId="1206" xr:uid="{00000000-0005-0000-0000-00009E060000}"/>
    <cellStyle name="Total 2 2" xfId="1207" xr:uid="{00000000-0005-0000-0000-00009F060000}"/>
    <cellStyle name="Total 2 2 2" xfId="1208" xr:uid="{00000000-0005-0000-0000-0000A0060000}"/>
    <cellStyle name="Total 2 3" xfId="1209" xr:uid="{00000000-0005-0000-0000-0000A1060000}"/>
    <cellStyle name="Total 2 3 2" xfId="1210" xr:uid="{00000000-0005-0000-0000-0000A2060000}"/>
    <cellStyle name="Total 2 4" xfId="1211" xr:uid="{00000000-0005-0000-0000-0000A3060000}"/>
    <cellStyle name="Total 2 4 2" xfId="1212" xr:uid="{00000000-0005-0000-0000-0000A4060000}"/>
    <cellStyle name="Total 3" xfId="1213" xr:uid="{00000000-0005-0000-0000-0000A5060000}"/>
    <cellStyle name="Total 3 2" xfId="1214" xr:uid="{00000000-0005-0000-0000-0000A6060000}"/>
    <cellStyle name="Total 3 2 2" xfId="1215" xr:uid="{00000000-0005-0000-0000-0000A7060000}"/>
    <cellStyle name="Total 3 3" xfId="1216" xr:uid="{00000000-0005-0000-0000-0000A8060000}"/>
    <cellStyle name="Total 3 3 2" xfId="1217" xr:uid="{00000000-0005-0000-0000-0000A9060000}"/>
    <cellStyle name="Total 3 4" xfId="1218" xr:uid="{00000000-0005-0000-0000-0000AA060000}"/>
    <cellStyle name="Total 3 4 2" xfId="1219" xr:uid="{00000000-0005-0000-0000-0000AB060000}"/>
    <cellStyle name="Total 4" xfId="1220" xr:uid="{00000000-0005-0000-0000-0000AC060000}"/>
    <cellStyle name="Total 4 2" xfId="1221" xr:uid="{00000000-0005-0000-0000-0000AD060000}"/>
    <cellStyle name="Total 5" xfId="1222" xr:uid="{00000000-0005-0000-0000-0000AE060000}"/>
    <cellStyle name="Total 5 2" xfId="1223" xr:uid="{00000000-0005-0000-0000-0000AF060000}"/>
    <cellStyle name="Total 6" xfId="1224" xr:uid="{00000000-0005-0000-0000-0000B0060000}"/>
    <cellStyle name="Total 6 2" xfId="1225" xr:uid="{00000000-0005-0000-0000-0000B1060000}"/>
    <cellStyle name="Total 7" xfId="1226" xr:uid="{00000000-0005-0000-0000-0000B2060000}"/>
    <cellStyle name="Total 7 2" xfId="1227" xr:uid="{00000000-0005-0000-0000-0000B3060000}"/>
    <cellStyle name="UploadThisRowValue" xfId="49" xr:uid="{00000000-0005-0000-0000-0000B4060000}"/>
    <cellStyle name="Warning Text 2" xfId="1228" xr:uid="{00000000-0005-0000-0000-0000B5060000}"/>
    <cellStyle name="Warning Text 3" xfId="1229" xr:uid="{00000000-0005-0000-0000-0000B6060000}"/>
    <cellStyle name="Year" xfId="1230" xr:uid="{00000000-0005-0000-0000-0000B7060000}"/>
  </cellStyles>
  <dxfs count="1">
    <dxf>
      <numFmt numFmtId="35" formatCode="_(* #,##0.00_);_(* \(#,##0.00\);_(* &quot;-&quot;??_);_(@_)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D4D4D4"/>
      <rgbColor rgb="00F7F7E7"/>
      <rgbColor rgb="00C6C6C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xlMacrosheet" Target="macrosheets/sheet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4.1 query - all companies'!U160"/><Relationship Id="rId1" Type="http://schemas.openxmlformats.org/officeDocument/2006/relationships/hyperlink" Target="#'1 Income'!C1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613833</xdr:colOff>
      <xdr:row>16</xdr:row>
      <xdr:rowOff>111549</xdr:rowOff>
    </xdr:from>
    <xdr:to>
      <xdr:col>3</xdr:col>
      <xdr:colOff>12488</xdr:colOff>
      <xdr:row>21</xdr:row>
      <xdr:rowOff>105833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4D56154-8FF1-81C8-EE6C-6720E1E44DFB}"/>
            </a:ext>
          </a:extLst>
        </xdr:cNvPr>
        <xdr:cNvSpPr txBox="1"/>
      </xdr:nvSpPr>
      <xdr:spPr>
        <a:xfrm>
          <a:off x="4826000" y="2820882"/>
          <a:ext cx="478155" cy="8409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2a</a:t>
          </a:r>
        </a:p>
        <a:p>
          <a:r>
            <a:rPr lang="en-US" sz="1100" b="1">
              <a:solidFill>
                <a:srgbClr val="FF0000"/>
              </a:solidFill>
            </a:rPr>
            <a:t>2b</a:t>
          </a:r>
        </a:p>
        <a:p>
          <a:r>
            <a:rPr lang="en-US" sz="1100" b="1">
              <a:solidFill>
                <a:srgbClr val="FF0000"/>
              </a:solidFill>
            </a:rPr>
            <a:t>2c</a:t>
          </a:r>
        </a:p>
        <a:p>
          <a:r>
            <a:rPr lang="en-US" sz="1100" b="1">
              <a:solidFill>
                <a:srgbClr val="FF0000"/>
              </a:solidFill>
            </a:rPr>
            <a:t>2d</a:t>
          </a:r>
        </a:p>
      </xdr:txBody>
    </xdr:sp>
    <xdr:clientData/>
  </xdr:twoCellAnchor>
  <xdr:twoCellAnchor>
    <xdr:from>
      <xdr:col>3</xdr:col>
      <xdr:colOff>0</xdr:colOff>
      <xdr:row>16</xdr:row>
      <xdr:rowOff>104775</xdr:rowOff>
    </xdr:from>
    <xdr:to>
      <xdr:col>3</xdr:col>
      <xdr:colOff>368511</xdr:colOff>
      <xdr:row>18</xdr:row>
      <xdr:rowOff>72178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D10375-33FB-0A0A-03E9-696A5F2DE6D1}"/>
            </a:ext>
          </a:extLst>
        </xdr:cNvPr>
        <xdr:cNvSpPr txBox="1"/>
      </xdr:nvSpPr>
      <xdr:spPr>
        <a:xfrm>
          <a:off x="5323417" y="2814108"/>
          <a:ext cx="368511" cy="3060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4b</a:t>
          </a:r>
        </a:p>
      </xdr:txBody>
    </xdr:sp>
    <xdr:clientData/>
  </xdr:twoCellAnchor>
  <xdr:twoCellAnchor>
    <xdr:from>
      <xdr:col>3</xdr:col>
      <xdr:colOff>158750</xdr:colOff>
      <xdr:row>17</xdr:row>
      <xdr:rowOff>162559</xdr:rowOff>
    </xdr:from>
    <xdr:to>
      <xdr:col>3</xdr:col>
      <xdr:colOff>158750</xdr:colOff>
      <xdr:row>20</xdr:row>
      <xdr:rowOff>116416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7CD6C466-6EAA-325D-4252-5D1F67D133A1}"/>
            </a:ext>
          </a:extLst>
        </xdr:cNvPr>
        <xdr:cNvCxnSpPr/>
      </xdr:nvCxnSpPr>
      <xdr:spPr>
        <a:xfrm>
          <a:off x="5482167" y="3041226"/>
          <a:ext cx="0" cy="46185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1183005</xdr:colOff>
      <xdr:row>17</xdr:row>
      <xdr:rowOff>125730</xdr:rowOff>
    </xdr:from>
    <xdr:ext cx="252249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C1F5A99-B3FA-9659-BF99-470FBE4B19FF}"/>
            </a:ext>
          </a:extLst>
        </xdr:cNvPr>
        <xdr:cNvSpPr txBox="1"/>
      </xdr:nvSpPr>
      <xdr:spPr>
        <a:xfrm>
          <a:off x="9126855" y="3040380"/>
          <a:ext cx="2522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a</a:t>
          </a:r>
        </a:p>
      </xdr:txBody>
    </xdr:sp>
    <xdr:clientData/>
  </xdr:oneCellAnchor>
  <xdr:oneCellAnchor>
    <xdr:from>
      <xdr:col>13</xdr:col>
      <xdr:colOff>1190625</xdr:colOff>
      <xdr:row>18</xdr:row>
      <xdr:rowOff>139065</xdr:rowOff>
    </xdr:from>
    <xdr:ext cx="258789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4D6B832-4716-E720-FA18-B3D8578C3060}"/>
            </a:ext>
          </a:extLst>
        </xdr:cNvPr>
        <xdr:cNvSpPr txBox="1"/>
      </xdr:nvSpPr>
      <xdr:spPr>
        <a:xfrm>
          <a:off x="9134475" y="3225165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b</a:t>
          </a:r>
        </a:p>
      </xdr:txBody>
    </xdr:sp>
    <xdr:clientData/>
  </xdr:oneCellAnchor>
  <xdr:twoCellAnchor>
    <xdr:from>
      <xdr:col>16</xdr:col>
      <xdr:colOff>1543050</xdr:colOff>
      <xdr:row>24</xdr:row>
      <xdr:rowOff>156209</xdr:rowOff>
    </xdr:from>
    <xdr:to>
      <xdr:col>17</xdr:col>
      <xdr:colOff>76200</xdr:colOff>
      <xdr:row>26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11A8837-61EA-4C29-830B-DFC38087273C}"/>
            </a:ext>
          </a:extLst>
        </xdr:cNvPr>
        <xdr:cNvSpPr txBox="1"/>
      </xdr:nvSpPr>
      <xdr:spPr>
        <a:xfrm>
          <a:off x="12087225" y="4271009"/>
          <a:ext cx="428625" cy="2343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>
              <a:solidFill>
                <a:srgbClr val="FF0000"/>
              </a:solidFill>
            </a:rPr>
            <a:t>2e</a:t>
          </a:r>
        </a:p>
      </xdr:txBody>
    </xdr:sp>
    <xdr:clientData/>
  </xdr:twoCellAnchor>
  <xdr:twoCellAnchor editAs="oneCell">
    <xdr:from>
      <xdr:col>0</xdr:col>
      <xdr:colOff>255270</xdr:colOff>
      <xdr:row>0</xdr:row>
      <xdr:rowOff>97155</xdr:rowOff>
    </xdr:from>
    <xdr:to>
      <xdr:col>10</xdr:col>
      <xdr:colOff>440055</xdr:colOff>
      <xdr:row>20</xdr:row>
      <xdr:rowOff>153328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9BA40B0-A5E9-3FDF-3B83-A02C7859C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5270" y="97155"/>
          <a:ext cx="6276975" cy="3485173"/>
        </a:xfrm>
        <a:prstGeom prst="rect">
          <a:avLst/>
        </a:prstGeom>
      </xdr:spPr>
    </xdr:pic>
    <xdr:clientData/>
  </xdr:twoCellAnchor>
  <xdr:twoCellAnchor editAs="oneCell">
    <xdr:from>
      <xdr:col>0</xdr:col>
      <xdr:colOff>278131</xdr:colOff>
      <xdr:row>22</xdr:row>
      <xdr:rowOff>9525</xdr:rowOff>
    </xdr:from>
    <xdr:to>
      <xdr:col>10</xdr:col>
      <xdr:colOff>418949</xdr:colOff>
      <xdr:row>42</xdr:row>
      <xdr:rowOff>93345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C134021-5594-A92E-6F9E-03384ACF5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8131" y="3781425"/>
          <a:ext cx="6236818" cy="35166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169545</xdr:rowOff>
    </xdr:from>
    <xdr:to>
      <xdr:col>10</xdr:col>
      <xdr:colOff>440055</xdr:colOff>
      <xdr:row>65</xdr:row>
      <xdr:rowOff>38574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CECF6EF-6CB3-A3C9-C296-5E98C766C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541895"/>
          <a:ext cx="6532245" cy="3640929"/>
        </a:xfrm>
        <a:prstGeom prst="rect">
          <a:avLst/>
        </a:prstGeom>
      </xdr:spPr>
    </xdr:pic>
    <xdr:clientData/>
  </xdr:twoCellAnchor>
  <xdr:oneCellAnchor>
    <xdr:from>
      <xdr:col>13</xdr:col>
      <xdr:colOff>1181100</xdr:colOff>
      <xdr:row>19</xdr:row>
      <xdr:rowOff>139065</xdr:rowOff>
    </xdr:from>
    <xdr:ext cx="24372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C51EB2C-55E2-46FE-B8AE-0D882F309DC7}"/>
            </a:ext>
          </a:extLst>
        </xdr:cNvPr>
        <xdr:cNvSpPr txBox="1"/>
      </xdr:nvSpPr>
      <xdr:spPr>
        <a:xfrm>
          <a:off x="9124950" y="3396615"/>
          <a:ext cx="2437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c</a:t>
          </a:r>
        </a:p>
      </xdr:txBody>
    </xdr:sp>
    <xdr:clientData/>
  </xdr:oneCellAnchor>
  <xdr:oneCellAnchor>
    <xdr:from>
      <xdr:col>13</xdr:col>
      <xdr:colOff>1183005</xdr:colOff>
      <xdr:row>20</xdr:row>
      <xdr:rowOff>133350</xdr:rowOff>
    </xdr:from>
    <xdr:ext cx="260392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19A1E05-4E24-4936-B6ED-69FBF5D782D5}"/>
            </a:ext>
          </a:extLst>
        </xdr:cNvPr>
        <xdr:cNvSpPr txBox="1"/>
      </xdr:nvSpPr>
      <xdr:spPr>
        <a:xfrm>
          <a:off x="9126855" y="3562350"/>
          <a:ext cx="2603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d</a:t>
          </a:r>
        </a:p>
      </xdr:txBody>
    </xdr:sp>
    <xdr:clientData/>
  </xdr:oneCellAnchor>
  <xdr:twoCellAnchor editAs="oneCell">
    <xdr:from>
      <xdr:col>0</xdr:col>
      <xdr:colOff>0</xdr:colOff>
      <xdr:row>66</xdr:row>
      <xdr:rowOff>152400</xdr:rowOff>
    </xdr:from>
    <xdr:to>
      <xdr:col>10</xdr:col>
      <xdr:colOff>590550</xdr:colOff>
      <xdr:row>87</xdr:row>
      <xdr:rowOff>39146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31C8D05-2B8E-6108-756D-ED7A64B3C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468100"/>
          <a:ext cx="6682740" cy="3487196"/>
        </a:xfrm>
        <a:prstGeom prst="rect">
          <a:avLst/>
        </a:prstGeom>
      </xdr:spPr>
    </xdr:pic>
    <xdr:clientData/>
  </xdr:twoCellAnchor>
  <xdr:oneCellAnchor>
    <xdr:from>
      <xdr:col>13</xdr:col>
      <xdr:colOff>57150</xdr:colOff>
      <xdr:row>21</xdr:row>
      <xdr:rowOff>148590</xdr:rowOff>
    </xdr:from>
    <xdr:ext cx="898567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948508D-3229-4DE4-B7DF-79D16B2A4205}"/>
            </a:ext>
          </a:extLst>
        </xdr:cNvPr>
        <xdr:cNvSpPr txBox="1"/>
      </xdr:nvSpPr>
      <xdr:spPr>
        <a:xfrm>
          <a:off x="8001000" y="3749040"/>
          <a:ext cx="89856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4a, imm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243840</xdr:colOff>
      <xdr:row>6</xdr:row>
      <xdr:rowOff>173355</xdr:rowOff>
    </xdr:from>
    <xdr:to>
      <xdr:col>6</xdr:col>
      <xdr:colOff>19050</xdr:colOff>
      <xdr:row>7</xdr:row>
      <xdr:rowOff>11430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18B078F1-4C5D-9B13-1CB9-3A5F9B06330E}"/>
            </a:ext>
          </a:extLst>
        </xdr:cNvPr>
        <xdr:cNvCxnSpPr/>
      </xdr:nvCxnSpPr>
      <xdr:spPr>
        <a:xfrm>
          <a:off x="1253490" y="1259205"/>
          <a:ext cx="4375785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6</xdr:row>
      <xdr:rowOff>104775</xdr:rowOff>
    </xdr:from>
    <xdr:ext cx="211164" cy="264560"/>
    <xdr:sp macro="" textlink="">
      <xdr:nvSpPr>
        <xdr:cNvPr id="5" name="TextBox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46A7D3-D5FE-F3AC-1E50-DE4000FF3384}"/>
            </a:ext>
          </a:extLst>
        </xdr:cNvPr>
        <xdr:cNvSpPr txBox="1"/>
      </xdr:nvSpPr>
      <xdr:spPr>
        <a:xfrm>
          <a:off x="1009650" y="1190625"/>
          <a:ext cx="211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b</a:t>
          </a:r>
        </a:p>
      </xdr:txBody>
    </xdr:sp>
    <xdr:clientData/>
  </xdr:oneCellAnchor>
  <xdr:oneCellAnchor>
    <xdr:from>
      <xdr:col>4</xdr:col>
      <xdr:colOff>781050</xdr:colOff>
      <xdr:row>8</xdr:row>
      <xdr:rowOff>167640</xdr:rowOff>
    </xdr:from>
    <xdr:ext cx="325795" cy="264560"/>
    <xdr:sp macro="" textlink="">
      <xdr:nvSpPr>
        <xdr:cNvPr id="2" name="TextBox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426E017-83A8-E6C9-2073-15FEC3848E3B}"/>
            </a:ext>
          </a:extLst>
        </xdr:cNvPr>
        <xdr:cNvSpPr txBox="1"/>
      </xdr:nvSpPr>
      <xdr:spPr>
        <a:xfrm>
          <a:off x="4600575" y="1615440"/>
          <a:ext cx="3257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rgbClr val="FF0000"/>
              </a:solidFill>
            </a:rPr>
            <a:t>7a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45</xdr:row>
      <xdr:rowOff>85725</xdr:rowOff>
    </xdr:from>
    <xdr:to>
      <xdr:col>12</xdr:col>
      <xdr:colOff>409575</xdr:colOff>
      <xdr:row>51</xdr:row>
      <xdr:rowOff>161925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1944350" y="3914775"/>
          <a:ext cx="0" cy="1219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900-000000000000}">
  <dimension ref="A1:B146"/>
  <sheetViews>
    <sheetView showFormulas="1" workbookViewId="0"/>
  </sheetViews>
  <sheetFormatPr defaultRowHeight="12.75"/>
  <sheetData>
    <row r="1" spans="1:2">
      <c r="A1" t="s">
        <v>0</v>
      </c>
      <c r="B1" t="s">
        <v>17</v>
      </c>
    </row>
    <row r="2" spans="1:2">
      <c r="A2" t="b">
        <f>ALIGNMENT(2,FALSE,1,0,FALSE)</f>
        <v>1</v>
      </c>
      <c r="B2" t="b">
        <f>ERROR(2,Recover)</f>
        <v>1</v>
      </c>
    </row>
    <row r="3" spans="1:2">
      <c r="A3" t="b">
        <f>BORDER(0,1,1,1,1,0,0,1,1,1,1)</f>
        <v>1</v>
      </c>
      <c r="B3" t="b">
        <f>WORKBOOK.SELECT("Acct, SubAcct")</f>
        <v>1</v>
      </c>
    </row>
    <row r="4" spans="1:2">
      <c r="A4" t="b">
        <f>PATTERNS(1,0,2,TRUE)</f>
        <v>1</v>
      </c>
      <c r="B4" t="b">
        <f>WINDOW.RESTORE()</f>
        <v>1</v>
      </c>
    </row>
    <row r="5" spans="1:2">
      <c r="A5" t="b">
        <f>FORMAT.FONT("Arial",10,FALSE,FALSE,FALSE,FALSE,1,FALSE,FALSE)</f>
        <v>1</v>
      </c>
      <c r="B5" t="b">
        <f>WINDOW.SIZE(82.5,42.75)</f>
        <v>1</v>
      </c>
    </row>
    <row r="6" spans="1:2">
      <c r="A6" t="b">
        <f>RETURN()</f>
        <v>1</v>
      </c>
      <c r="B6" t="b">
        <f>WORKBOOK.HIDE("Macro1",TRUE)</f>
        <v>1</v>
      </c>
    </row>
    <row r="7" spans="1:2">
      <c r="B7" t="b">
        <f>EDIT.COLOR(1,0,0,0)</f>
        <v>1</v>
      </c>
    </row>
    <row r="8" spans="1:2">
      <c r="A8" t="s">
        <v>1</v>
      </c>
      <c r="B8" t="b">
        <f>EDIT.COLOR(3,255,0,0)</f>
        <v>1</v>
      </c>
    </row>
    <row r="9" spans="1:2">
      <c r="A9" t="b">
        <f>ALIGNMENT(3,TRUE,1,0,FALSE)</f>
        <v>1</v>
      </c>
      <c r="B9" t="b">
        <f>EDIT.COLOR(6,198,198,198)</f>
        <v>1</v>
      </c>
    </row>
    <row r="10" spans="1:2">
      <c r="A10" t="b">
        <f>BORDER(0,1,1,1,1,0,0,1,1,1,1)</f>
        <v>1</v>
      </c>
      <c r="B10" t="b">
        <f>EDIT.COLOR(4,212,212,212)</f>
        <v>1</v>
      </c>
    </row>
    <row r="11" spans="1:2">
      <c r="A11" t="b">
        <f>PATTERNS(1,0,5,TRUE)</f>
        <v>1</v>
      </c>
      <c r="B11" t="b">
        <f>EDIT.COLOR(5,247,247,231)</f>
        <v>1</v>
      </c>
    </row>
    <row r="12" spans="1:2">
      <c r="A12" t="b">
        <f>FORMAT.FONT("Arial",10,TRUE,FALSE,FALSE,FALSE,1,FALSE,FALSE)</f>
        <v>1</v>
      </c>
      <c r="B12" t="b">
        <f>EDIT.COLOR(2,255,255,255)</f>
        <v>1</v>
      </c>
    </row>
    <row r="13" spans="1:2">
      <c r="A13" t="b">
        <f>RETURN()</f>
        <v>1</v>
      </c>
      <c r="B13" t="e">
        <f>RUN("Macro16")</f>
        <v>#N/A</v>
      </c>
    </row>
    <row r="14" spans="1:2">
      <c r="B14" t="b">
        <f>DELETE.NAME("Auto_Open")</f>
        <v>1</v>
      </c>
    </row>
    <row r="15" spans="1:2">
      <c r="A15" t="s">
        <v>2</v>
      </c>
      <c r="B15" t="b">
        <f>WORKBOOK.SELECT("Acct, SubAcct")</f>
        <v>1</v>
      </c>
    </row>
    <row r="16" spans="1:2">
      <c r="A16" t="b">
        <f>ALIGNMENT(2,TRUE,1,0,FALSE)</f>
        <v>1</v>
      </c>
      <c r="B16" t="b">
        <f>SELECT("R3:R65536")</f>
        <v>1</v>
      </c>
    </row>
    <row r="17" spans="1:2">
      <c r="A17" t="b">
        <f>BORDER(0,1,1,1,1,0,0,1,1,1,1)</f>
        <v>1</v>
      </c>
      <c r="B17" t="b">
        <f>COLUMN.WIDTH(,,,3)</f>
        <v>1</v>
      </c>
    </row>
    <row r="18" spans="1:2">
      <c r="A18" t="b">
        <f>PATTERNS(1,0,5,TRUE)</f>
        <v>1</v>
      </c>
      <c r="B18" t="b">
        <f>ROW.HEIGHT(,,,3)</f>
        <v>1</v>
      </c>
    </row>
    <row r="19" spans="1:2">
      <c r="A19" t="b">
        <f>FORMAT.FONT("Arial",10,TRUE,FALSE,FALSE,FALSE,1,FALSE,FALSE)</f>
        <v>1</v>
      </c>
      <c r="B19" t="b">
        <f>SELECT("R1C1")</f>
        <v>1</v>
      </c>
    </row>
    <row r="20" spans="1:2">
      <c r="A20" t="b">
        <f>RETURN()</f>
        <v>1</v>
      </c>
      <c r="B20" t="b">
        <f>WINDOW.MAXIMIZE()</f>
        <v>1</v>
      </c>
    </row>
    <row r="21" spans="1:2">
      <c r="B21" t="b">
        <f>RETURN()</f>
        <v>1</v>
      </c>
    </row>
    <row r="22" spans="1:2">
      <c r="A22" t="s">
        <v>3</v>
      </c>
    </row>
    <row r="23" spans="1:2">
      <c r="A23" t="b">
        <f>ALIGNMENT(3,TRUE,1,0,FALSE)</f>
        <v>1</v>
      </c>
    </row>
    <row r="24" spans="1:2">
      <c r="A24" t="b">
        <f>BORDER(0,1,1,1,1,0,0,1,1,1,1)</f>
        <v>1</v>
      </c>
    </row>
    <row r="25" spans="1:2">
      <c r="A25" t="b">
        <f>PATTERNS(1,0,5,TRUE)</f>
        <v>1</v>
      </c>
    </row>
    <row r="26" spans="1:2">
      <c r="A26" t="b">
        <f>FORMAT.FONT("Arial",8,TRUE,FALSE,FALSE,FALSE,1,FALSE,FALSE)</f>
        <v>1</v>
      </c>
    </row>
    <row r="27" spans="1:2">
      <c r="A27" t="b">
        <f>RETURN()</f>
        <v>1</v>
      </c>
    </row>
    <row r="29" spans="1:2">
      <c r="A29" t="s">
        <v>4</v>
      </c>
    </row>
    <row r="30" spans="1:2">
      <c r="A30" t="b">
        <f>ALIGNMENT(3,TRUE,1,0,FALSE)</f>
        <v>1</v>
      </c>
    </row>
    <row r="31" spans="1:2">
      <c r="A31" t="b">
        <f>BORDER(0,1,1,1,1,0,0,1,1,1,1)</f>
        <v>1</v>
      </c>
    </row>
    <row r="32" spans="1:2">
      <c r="A32" t="b">
        <f>PATTERNS(1,0,5,TRUE)</f>
        <v>1</v>
      </c>
    </row>
    <row r="33" spans="1:1">
      <c r="A33" t="b">
        <f>FORMAT.FONT("Arial",10,TRUE,FALSE,FALSE,FALSE,1,FALSE,FALSE)</f>
        <v>1</v>
      </c>
    </row>
    <row r="34" spans="1:1">
      <c r="A34" t="b">
        <f>RETURN()</f>
        <v>1</v>
      </c>
    </row>
    <row r="36" spans="1:1">
      <c r="A36" t="s">
        <v>5</v>
      </c>
    </row>
    <row r="37" spans="1:1">
      <c r="A37" t="b">
        <f>ALIGNMENT(2,FALSE,1,0,FALSE)</f>
        <v>1</v>
      </c>
    </row>
    <row r="38" spans="1:1">
      <c r="A38" t="b">
        <f>BORDER(0,1,1,1,1,0,0,1,1,1,1)</f>
        <v>1</v>
      </c>
    </row>
    <row r="39" spans="1:1">
      <c r="A39" t="b">
        <f>PATTERNS(1,0,5,TRUE)</f>
        <v>1</v>
      </c>
    </row>
    <row r="40" spans="1:1">
      <c r="A40" t="b">
        <f>FORMAT.FONT("Arial",8,TRUE,FALSE,FALSE,FALSE,1,FALSE,FALSE)</f>
        <v>1</v>
      </c>
    </row>
    <row r="41" spans="1:1">
      <c r="A41" t="b">
        <f>RETURN()</f>
        <v>1</v>
      </c>
    </row>
    <row r="43" spans="1:1">
      <c r="A43" t="s">
        <v>6</v>
      </c>
    </row>
    <row r="44" spans="1:1">
      <c r="A44" t="b">
        <f>ALIGNMENT(4,FALSE,1,0,FALSE)</f>
        <v>1</v>
      </c>
    </row>
    <row r="45" spans="1:1">
      <c r="A45" t="b">
        <f>BORDER(0,1,1,1,1,0,0,1,1,1,1)</f>
        <v>1</v>
      </c>
    </row>
    <row r="46" spans="1:1">
      <c r="A46" t="b">
        <f>PATTERNS(1,0,6,TRUE)</f>
        <v>1</v>
      </c>
    </row>
    <row r="47" spans="1:1">
      <c r="A47" t="b">
        <f>FORMAT.FONT("Arial",10,TRUE,FALSE,FALSE,FALSE,1,FALSE,FALSE)</f>
        <v>1</v>
      </c>
    </row>
    <row r="48" spans="1:1">
      <c r="A48" t="b">
        <f>RETURN()</f>
        <v>1</v>
      </c>
    </row>
    <row r="50" spans="1:1">
      <c r="A50" t="s">
        <v>7</v>
      </c>
    </row>
    <row r="51" spans="1:1">
      <c r="A51" t="b">
        <f>WORKBOOK.SELECT("Acct, SubAcct")</f>
        <v>1</v>
      </c>
    </row>
    <row r="52" spans="1:1">
      <c r="A52" t="b">
        <f>SELECT("R6C1:R15C2,R6C12:R15C12")</f>
        <v>1</v>
      </c>
    </row>
    <row r="53" spans="1:1">
      <c r="A53" t="e">
        <f>RUN("Macro1")</f>
        <v>#N/A</v>
      </c>
    </row>
    <row r="54" spans="1:1">
      <c r="A54" t="b">
        <f>SELECT("R6C3:R15C3,R6C5:R15C5")</f>
        <v>1</v>
      </c>
    </row>
    <row r="55" spans="1:1">
      <c r="A55" t="e">
        <f>RUN("Macro2")</f>
        <v>#N/A</v>
      </c>
    </row>
    <row r="56" spans="1:1">
      <c r="A56" t="b">
        <f>SELECT("R6C4:R15C4,R6C6:R15C6")</f>
        <v>1</v>
      </c>
    </row>
    <row r="57" spans="1:1">
      <c r="A57" t="e">
        <f>RUN("Macro3")</f>
        <v>#N/A</v>
      </c>
    </row>
    <row r="58" spans="1:1">
      <c r="A58" t="b">
        <f>SELECT("R6C7:R15C11")</f>
        <v>1</v>
      </c>
    </row>
    <row r="59" spans="1:1">
      <c r="A59" t="e">
        <f>RUN("Macro4")</f>
        <v>#N/A</v>
      </c>
    </row>
    <row r="60" spans="1:1">
      <c r="A60" t="b">
        <f>SELECT("R6C7:R15C7,R6C8:R15C8,R6C9:R15C9,R6C10:R15C10")</f>
        <v>1</v>
      </c>
    </row>
    <row r="61" spans="1:1">
      <c r="A61" t="b">
        <f>FORMAT.NUMBER("#################0")</f>
        <v>1</v>
      </c>
    </row>
    <row r="62" spans="1:1">
      <c r="A62" t="b">
        <f>SELECT("R6C11:R15C11")</f>
        <v>1</v>
      </c>
    </row>
    <row r="63" spans="1:1">
      <c r="A63" t="b">
        <f>FORMAT.NUMBER("##,###,###,###,###,##0.00 ;&lt;##,###,###,###,###,##0.00&gt;")</f>
        <v>1</v>
      </c>
    </row>
    <row r="64" spans="1:1">
      <c r="A64" t="b">
        <f>SELECT("R3C1")</f>
        <v>1</v>
      </c>
    </row>
    <row r="65" spans="1:1">
      <c r="A65" t="e">
        <f>RUN("Macro5")</f>
        <v>#N/A</v>
      </c>
    </row>
    <row r="66" spans="1:1">
      <c r="A66" t="b">
        <f>SELECT("R5C1")</f>
        <v>1</v>
      </c>
    </row>
    <row r="67" spans="1:1">
      <c r="A67" t="e">
        <f>RUN("Macro6")</f>
        <v>#N/A</v>
      </c>
    </row>
    <row r="68" spans="1:1">
      <c r="A68" t="b">
        <f>SELECT("R5C2")</f>
        <v>1</v>
      </c>
    </row>
    <row r="69" spans="1:1">
      <c r="A69" t="e">
        <f>RUN("Macro7")</f>
        <v>#N/A</v>
      </c>
    </row>
    <row r="70" spans="1:1">
      <c r="A70" t="b">
        <f>SELECT("R5C3")</f>
        <v>1</v>
      </c>
    </row>
    <row r="71" spans="1:1">
      <c r="A71" t="e">
        <f>RUN("Macro8")</f>
        <v>#N/A</v>
      </c>
    </row>
    <row r="72" spans="1:1">
      <c r="A72" t="b">
        <f>SELECT("R5C4")</f>
        <v>1</v>
      </c>
    </row>
    <row r="73" spans="1:1">
      <c r="A73" t="e">
        <f>RUN("Macro9")</f>
        <v>#N/A</v>
      </c>
    </row>
    <row r="74" spans="1:1">
      <c r="A74" t="b">
        <f>SELECT("R5C5")</f>
        <v>1</v>
      </c>
    </row>
    <row r="75" spans="1:1">
      <c r="A75" t="e">
        <f>RUN("Macro10")</f>
        <v>#N/A</v>
      </c>
    </row>
    <row r="76" spans="1:1">
      <c r="A76" t="b">
        <f>SELECT("R5C6")</f>
        <v>1</v>
      </c>
    </row>
    <row r="77" spans="1:1">
      <c r="A77" t="e">
        <f>RUN("Macro11")</f>
        <v>#N/A</v>
      </c>
    </row>
    <row r="78" spans="1:1">
      <c r="A78" t="b">
        <f>SELECT("R5C7:R5C10")</f>
        <v>1</v>
      </c>
    </row>
    <row r="79" spans="1:1">
      <c r="A79" t="e">
        <f>RUN("Macro12")</f>
        <v>#N/A</v>
      </c>
    </row>
    <row r="80" spans="1:1">
      <c r="A80" t="b">
        <f>SELECT("R5C11")</f>
        <v>1</v>
      </c>
    </row>
    <row r="81" spans="1:1">
      <c r="A81" t="e">
        <f>RUN("Macro13")</f>
        <v>#N/A</v>
      </c>
    </row>
    <row r="82" spans="1:1">
      <c r="A82" t="b">
        <f>SELECT("R5C12")</f>
        <v>1</v>
      </c>
    </row>
    <row r="83" spans="1:1">
      <c r="A83" t="e">
        <f>RUN("Macro14")</f>
        <v>#N/A</v>
      </c>
    </row>
    <row r="84" spans="1:1">
      <c r="A84" t="b">
        <f>SELECT("R15C1:R15C12")</f>
        <v>1</v>
      </c>
    </row>
    <row r="85" spans="1:1">
      <c r="A85" t="e">
        <f>RUN("Macro15")</f>
        <v>#N/A</v>
      </c>
    </row>
    <row r="86" spans="1:1">
      <c r="A86" t="b">
        <f>RETURN()</f>
        <v>1</v>
      </c>
    </row>
    <row r="88" spans="1:1">
      <c r="A88" t="s">
        <v>8</v>
      </c>
    </row>
    <row r="89" spans="1:1">
      <c r="A89" t="b">
        <f>ALIGNMENT(3,FALSE,1,0,FALSE)</f>
        <v>1</v>
      </c>
    </row>
    <row r="90" spans="1:1">
      <c r="A90" t="b">
        <f>BORDER(0,1,1,1,1,0,0,1,1,1,1)</f>
        <v>1</v>
      </c>
    </row>
    <row r="91" spans="1:1">
      <c r="A91" t="b">
        <f>PATTERNS(1,0,2,TRUE)</f>
        <v>1</v>
      </c>
    </row>
    <row r="92" spans="1:1">
      <c r="A92" t="b">
        <f>FORMAT.FONT("Arial",10,FALSE,FALSE,FALSE,FALSE,1,FALSE,FALSE)</f>
        <v>1</v>
      </c>
    </row>
    <row r="93" spans="1:1">
      <c r="A93" t="b">
        <f>RETURN()</f>
        <v>1</v>
      </c>
    </row>
    <row r="95" spans="1:1">
      <c r="A95" t="s">
        <v>9</v>
      </c>
    </row>
    <row r="96" spans="1:1">
      <c r="A96" t="b">
        <f>ALIGNMENT(2,TRUE,1,0,FALSE)</f>
        <v>1</v>
      </c>
    </row>
    <row r="97" spans="1:1">
      <c r="A97" t="b">
        <f>BORDER(0,1,1,1,1,0,0,1,1,1,1)</f>
        <v>1</v>
      </c>
    </row>
    <row r="98" spans="1:1">
      <c r="A98" t="b">
        <f>PATTERNS(1,0,2,TRUE)</f>
        <v>1</v>
      </c>
    </row>
    <row r="99" spans="1:1">
      <c r="A99" t="b">
        <f>FORMAT.FONT("Arial",10,FALSE,FALSE,FALSE,FALSE,1,FALSE,FALSE)</f>
        <v>1</v>
      </c>
    </row>
    <row r="100" spans="1:1">
      <c r="A100" t="b">
        <f>RETURN()</f>
        <v>1</v>
      </c>
    </row>
    <row r="102" spans="1:1">
      <c r="A102" t="s">
        <v>10</v>
      </c>
    </row>
    <row r="103" spans="1:1">
      <c r="A103" t="b">
        <f>ALIGNMENT(4,FALSE,1,0,FALSE)</f>
        <v>1</v>
      </c>
    </row>
    <row r="104" spans="1:1">
      <c r="A104" t="b">
        <f>BORDER(0,1,1,1,1,0,0,1,1,1,1)</f>
        <v>1</v>
      </c>
    </row>
    <row r="105" spans="1:1">
      <c r="A105" t="b">
        <f>PATTERNS(1,0,2,TRUE)</f>
        <v>1</v>
      </c>
    </row>
    <row r="106" spans="1:1">
      <c r="A106" t="b">
        <f>FORMAT.FONT("Arial",10,FALSE,FALSE,FALSE,FALSE,1,FALSE,FALSE)</f>
        <v>1</v>
      </c>
    </row>
    <row r="107" spans="1:1">
      <c r="A107" t="b">
        <f>RETURN()</f>
        <v>1</v>
      </c>
    </row>
    <row r="109" spans="1:1">
      <c r="A109" t="s">
        <v>11</v>
      </c>
    </row>
    <row r="110" spans="1:1">
      <c r="A110" t="b">
        <f>ALIGNMENT(3,FALSE,1,0,FALSE)</f>
        <v>1</v>
      </c>
    </row>
    <row r="111" spans="1:1">
      <c r="A111" t="b">
        <f>BORDER(0,1,1,1,1,0,0,1,1,1,1)</f>
        <v>1</v>
      </c>
    </row>
    <row r="112" spans="1:1">
      <c r="A112" t="b">
        <f>PATTERNS(1,0,5,TRUE)</f>
        <v>1</v>
      </c>
    </row>
    <row r="113" spans="1:1">
      <c r="A113" t="b">
        <f>FORMAT.FONT("Arial",10,TRUE,FALSE,FALSE,FALSE,1,FALSE,FALSE)</f>
        <v>1</v>
      </c>
    </row>
    <row r="114" spans="1:1">
      <c r="A114" t="b">
        <f>RETURN()</f>
        <v>1</v>
      </c>
    </row>
    <row r="116" spans="1:1">
      <c r="A116" t="s">
        <v>12</v>
      </c>
    </row>
    <row r="117" spans="1:1">
      <c r="A117" t="b">
        <f>ALIGNMENT(2,FALSE,1,0,FALSE)</f>
        <v>1</v>
      </c>
    </row>
    <row r="118" spans="1:1">
      <c r="A118" t="b">
        <f>BORDER(0,1,1,1,1,0,0,1,1,1,1)</f>
        <v>1</v>
      </c>
    </row>
    <row r="119" spans="1:1">
      <c r="A119" t="b">
        <f>PATTERNS(1,0,5,TRUE)</f>
        <v>1</v>
      </c>
    </row>
    <row r="120" spans="1:1">
      <c r="A120" t="b">
        <f>FORMAT.FONT("Arial",10,TRUE,FALSE,FALSE,FALSE,1,FALSE,FALSE)</f>
        <v>1</v>
      </c>
    </row>
    <row r="121" spans="1:1">
      <c r="A121" t="b">
        <f>RETURN()</f>
        <v>1</v>
      </c>
    </row>
    <row r="123" spans="1:1">
      <c r="A123" t="s">
        <v>13</v>
      </c>
    </row>
    <row r="124" spans="1:1">
      <c r="A124" t="b">
        <f>ALIGNMENT(2,FALSE,1,0,FALSE)</f>
        <v>1</v>
      </c>
    </row>
    <row r="125" spans="1:1">
      <c r="A125" t="b">
        <f>BORDER(0,1,1,1,1,0,0,1,1,1,1)</f>
        <v>1</v>
      </c>
    </row>
    <row r="126" spans="1:1">
      <c r="A126" t="b">
        <f>PATTERNS(1,0,5,TRUE)</f>
        <v>1</v>
      </c>
    </row>
    <row r="127" spans="1:1">
      <c r="A127" t="b">
        <f>FORMAT.FONT("Arial",10,TRUE,FALSE,FALSE,FALSE,1,FALSE,FALSE)</f>
        <v>1</v>
      </c>
    </row>
    <row r="128" spans="1:1">
      <c r="A128" t="b">
        <f>RETURN()</f>
        <v>1</v>
      </c>
    </row>
    <row r="130" spans="1:1">
      <c r="A130" t="s">
        <v>14</v>
      </c>
    </row>
    <row r="131" spans="1:1">
      <c r="A131" t="b">
        <f>ALIGNMENT(3,FALSE,1,0,FALSE)</f>
        <v>1</v>
      </c>
    </row>
    <row r="132" spans="1:1">
      <c r="A132" t="b">
        <f>BORDER(0,1,1,1,1,0,0,1,1,1,1)</f>
        <v>1</v>
      </c>
    </row>
    <row r="133" spans="1:1">
      <c r="A133" t="b">
        <f>PATTERNS(1,0,5,TRUE)</f>
        <v>1</v>
      </c>
    </row>
    <row r="134" spans="1:1">
      <c r="A134" t="b">
        <f>FORMAT.FONT("Arial",10,TRUE,FALSE,FALSE,FALSE,1,FALSE,FALSE)</f>
        <v>1</v>
      </c>
    </row>
    <row r="135" spans="1:1">
      <c r="A135" t="b">
        <f>RETURN()</f>
        <v>1</v>
      </c>
    </row>
    <row r="137" spans="1:1">
      <c r="A137" t="s">
        <v>15</v>
      </c>
    </row>
    <row r="138" spans="1:1">
      <c r="A138" t="b">
        <f>ALIGNMENT(2,TRUE,1,0,FALSE)</f>
        <v>1</v>
      </c>
    </row>
    <row r="139" spans="1:1">
      <c r="A139" t="b">
        <f>BORDER(0,1,1,1,1,0,0,1,1,1,1)</f>
        <v>1</v>
      </c>
    </row>
    <row r="140" spans="1:1">
      <c r="A140" t="b">
        <f>PATTERNS(1,0,5,TRUE)</f>
        <v>1</v>
      </c>
    </row>
    <row r="141" spans="1:1">
      <c r="A141" t="b">
        <f>FORMAT.FONT("Arial",10,TRUE,FALSE,FALSE,FALSE,1,FALSE,FALSE)</f>
        <v>1</v>
      </c>
    </row>
    <row r="142" spans="1:1">
      <c r="A142" t="b">
        <f>RETURN()</f>
        <v>1</v>
      </c>
    </row>
    <row r="144" spans="1:1">
      <c r="A144" t="s">
        <v>16</v>
      </c>
    </row>
    <row r="145" spans="1:1">
      <c r="A145" t="b">
        <f>GOTO(OFFSET(LAST.ERROR(),1,0))</f>
        <v>0</v>
      </c>
    </row>
    <row r="146" spans="1:1">
      <c r="A146" t="b">
        <f>RETURN()</f>
        <v>1</v>
      </c>
    </row>
  </sheetData>
  <pageMargins left="0.75" right="0.75" top="1" bottom="1" header="0.5" footer="0.5"/>
</xm:macroshee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iaramello, Greg" refreshedDate="46212.449949652779" createdVersion="8" refreshedVersion="8" minRefreshableVersion="3" recordCount="147" xr:uid="{3F45027E-A411-42AB-B10A-D929E327C9B7}">
  <cacheSource type="worksheet">
    <worksheetSource ref="A10:W157" sheet="5-7 query - all companies"/>
  </cacheSource>
  <cacheFields count="23">
    <cacheField name="Co" numFmtId="0">
      <sharedItems containsBlank="1" count="4">
        <s v="002"/>
        <s v="032"/>
        <s v="033"/>
        <m/>
      </sharedItems>
    </cacheField>
    <cacheField name="Acct" numFmtId="0">
      <sharedItems containsBlank="1"/>
    </cacheField>
    <cacheField name="Sub Acct" numFmtId="0">
      <sharedItems containsBlank="1"/>
    </cacheField>
    <cacheField name="Bus Ctr" numFmtId="0">
      <sharedItems containsBlank="1"/>
    </cacheField>
    <cacheField name="Cost Ctr" numFmtId="0">
      <sharedItems containsBlank="1"/>
    </cacheField>
    <cacheField name="Actvty" numFmtId="0">
      <sharedItems containsBlank="1"/>
    </cacheField>
    <cacheField name="Exp Type" numFmtId="0">
      <sharedItems containsBlank="1"/>
    </cacheField>
    <cacheField name="FERC" numFmtId="0">
      <sharedItems count="7">
        <s v="0920"/>
        <s v="0920 Total"/>
        <s v="0921"/>
        <s v="0921 Total"/>
        <s v="0923"/>
        <s v="0923 Total"/>
        <s v="9302"/>
      </sharedItems>
    </cacheField>
    <cacheField name="Project" numFmtId="0">
      <sharedItems containsBlank="1"/>
    </cacheField>
    <cacheField name="Loc" numFmtId="0">
      <sharedItems containsBlank="1"/>
    </cacheField>
    <cacheField name="Svc Prod" numFmtId="0">
      <sharedItems containsBlank="1"/>
    </cacheField>
    <cacheField name="Cash Type" numFmtId="0">
      <sharedItems containsBlank="1"/>
    </cacheField>
    <cacheField name="Query Source" numFmtId="0">
      <sharedItems containsBlank="1"/>
    </cacheField>
    <cacheField name="GL Je Source" numFmtId="0">
      <sharedItems containsBlank="1"/>
    </cacheField>
    <cacheField name="GL Je Name" numFmtId="0">
      <sharedItems containsBlank="1"/>
    </cacheField>
    <cacheField name="PA Transaction Source" numFmtId="0">
      <sharedItems containsNonDate="0" containsString="0" containsBlank="1"/>
    </cacheField>
    <cacheField name="Task" numFmtId="0">
      <sharedItems containsNonDate="0" containsString="0" containsBlank="1"/>
    </cacheField>
    <cacheField name="PA Expenditure Comment" numFmtId="0">
      <sharedItems containsNonDate="0" containsString="0" containsBlank="1"/>
    </cacheField>
    <cacheField name="Debit" numFmtId="40">
      <sharedItems containsSemiMixedTypes="0" containsString="0" containsNumber="1" minValue="0" maxValue="5858059.2999999998"/>
    </cacheField>
    <cacheField name="Credit" numFmtId="40">
      <sharedItems containsSemiMixedTypes="0" containsString="0" containsNumber="1" minValue="0" maxValue="56462.54"/>
    </cacheField>
    <cacheField name="Amount" numFmtId="40">
      <sharedItems containsSemiMixedTypes="0" containsString="0" containsNumber="1" minValue="-33455.85" maxValue="5858059.2999999998"/>
    </cacheField>
    <cacheField name="STAT Amount" numFmtId="0">
      <sharedItems containsNonDate="0" containsString="0" containsBlank="1"/>
    </cacheField>
    <cacheField name="GL Perio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7"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297209.90999999997"/>
    <n v="0"/>
    <n v="297209.90999999997"/>
    <m/>
    <s v="JUL-25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20565.240000000002"/>
    <n v="0"/>
    <n v="20565.240000000002"/>
    <m/>
    <s v="JUL-25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34369.300000000003"/>
    <n v="0"/>
    <n v="34369.300000000003"/>
    <m/>
    <s v="JUL-25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297209.90999999997"/>
    <n v="0"/>
    <n v="297209.90999999997"/>
    <m/>
    <s v="AUG-25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20565.240000000002"/>
    <n v="0"/>
    <n v="20565.240000000002"/>
    <m/>
    <s v="AUG-25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34369.300000000003"/>
    <n v="0"/>
    <n v="34369.300000000003"/>
    <m/>
    <s v="AUG-25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79190.759999999995"/>
    <n v="0"/>
    <n v="79190.759999999995"/>
    <m/>
    <s v="SEP-25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5479.55"/>
    <n v="0"/>
    <n v="5479.55"/>
    <m/>
    <s v="SEP-25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9157.6"/>
    <n v="0"/>
    <n v="9157.6"/>
    <m/>
    <s v="SEP-25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451563.33"/>
    <n v="0"/>
    <n v="451563.33"/>
    <m/>
    <s v="OCT-25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31245.61"/>
    <n v="0"/>
    <n v="31245.61"/>
    <m/>
    <s v="OCT-25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52218.7"/>
    <n v="0"/>
    <n v="52218.7"/>
    <m/>
    <s v="OCT-25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297209.90999999997"/>
    <n v="0"/>
    <n v="297209.90999999997"/>
    <m/>
    <s v="NOV-25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20565.240000000002"/>
    <n v="0"/>
    <n v="20565.240000000002"/>
    <m/>
    <s v="NOV-25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34369.300000000003"/>
    <n v="0"/>
    <n v="34369.300000000003"/>
    <m/>
    <s v="NOV-25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239452.19"/>
    <n v="0"/>
    <n v="239452.19"/>
    <m/>
    <s v="DEC-25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16568.73"/>
    <n v="0"/>
    <n v="16568.73"/>
    <m/>
    <s v="DEC-25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27690.21"/>
    <n v="0"/>
    <n v="27690.21"/>
    <m/>
    <s v="DEC-25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627799.16"/>
    <n v="0"/>
    <n v="627799.16"/>
    <m/>
    <s v="JAN-26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43535.97"/>
    <n v="0"/>
    <n v="43535.97"/>
    <m/>
    <s v="JAN-26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75422.52"/>
    <n v="0"/>
    <n v="75422.52"/>
    <m/>
    <s v="JAN-26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627799.16"/>
    <n v="0"/>
    <n v="627799.16"/>
    <m/>
    <s v="FEB-26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43535.97"/>
    <n v="0"/>
    <n v="43535.97"/>
    <m/>
    <s v="FEB-26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75422.52"/>
    <n v="0"/>
    <n v="75422.52"/>
    <m/>
    <s v="FEB-26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629251.05000000005"/>
    <n v="0"/>
    <n v="629251.05000000005"/>
    <m/>
    <s v="MAR-26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43636.66"/>
    <n v="0"/>
    <n v="43636.66"/>
    <m/>
    <s v="MAR-26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75596.95"/>
    <n v="0"/>
    <n v="75596.95"/>
    <m/>
    <s v="MAR-26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389876.49"/>
    <n v="0"/>
    <n v="389876.49"/>
    <m/>
    <s v="APR-26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27036.75"/>
    <n v="0"/>
    <n v="27036.75"/>
    <m/>
    <s v="APR-26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46838.97"/>
    <n v="0"/>
    <n v="46838.97"/>
    <m/>
    <s v="APR-26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389876.49"/>
    <n v="0"/>
    <n v="389876.49"/>
    <m/>
    <s v="MAY-26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27036.75"/>
    <n v="0"/>
    <n v="27036.75"/>
    <m/>
    <s v="MAY-26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46838.97"/>
    <n v="0"/>
    <n v="46838.97"/>
    <m/>
    <s v="MAY-26"/>
  </r>
  <r>
    <x v="0"/>
    <s v="79200"/>
    <s v="0001"/>
    <s v="004"/>
    <s v="007"/>
    <s v="0030"/>
    <s v="860"/>
    <x v="0"/>
    <s v="CC00004"/>
    <s v="000"/>
    <s v="0000"/>
    <s v="00"/>
    <s v="General Ledger"/>
    <s v="MassAllocation"/>
    <s v="UNS Charge Back TEP FERC 920 UNSC"/>
    <m/>
    <m/>
    <m/>
    <n v="604929.80000000005"/>
    <n v="0"/>
    <n v="604929.80000000005"/>
    <m/>
    <s v="JUN-26"/>
  </r>
  <r>
    <x v="1"/>
    <s v="79200"/>
    <s v="0001"/>
    <s v="000"/>
    <s v="007"/>
    <s v="0030"/>
    <s v="860"/>
    <x v="0"/>
    <s v="UNSG000"/>
    <s v="000"/>
    <s v="0000"/>
    <s v="00"/>
    <s v="General Ledger"/>
    <s v="MassAllocation"/>
    <s v="UNS Charge Back UNSG FERC 920 UNSC"/>
    <m/>
    <m/>
    <m/>
    <n v="41950.05"/>
    <n v="0"/>
    <n v="41950.05"/>
    <m/>
    <s v="JUN-26"/>
  </r>
  <r>
    <x v="2"/>
    <s v="79200"/>
    <s v="0001"/>
    <s v="000"/>
    <s v="007"/>
    <s v="0030"/>
    <s v="860"/>
    <x v="0"/>
    <s v="UNSE000"/>
    <s v="000"/>
    <s v="0000"/>
    <s v="00"/>
    <s v="General Ledger"/>
    <s v="MassAllocation"/>
    <s v="UNS Charge Back UNSE FERC 920 UNSC"/>
    <m/>
    <m/>
    <m/>
    <n v="72675.039999999994"/>
    <n v="0"/>
    <n v="72675.039999999994"/>
    <m/>
    <s v="JUN-26"/>
  </r>
  <r>
    <x v="3"/>
    <m/>
    <m/>
    <m/>
    <m/>
    <m/>
    <m/>
    <x v="1"/>
    <m/>
    <m/>
    <m/>
    <m/>
    <m/>
    <m/>
    <m/>
    <m/>
    <m/>
    <m/>
    <n v="5858059.2999999998"/>
    <n v="0"/>
    <n v="5858059.2999999998"/>
    <m/>
    <m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31153.26"/>
    <n v="0"/>
    <n v="31153.26"/>
    <m/>
    <s v="JUL-25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2155.63"/>
    <n v="0"/>
    <n v="2155.63"/>
    <m/>
    <s v="JUL-25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3602.56"/>
    <n v="0"/>
    <n v="3602.56"/>
    <m/>
    <s v="JUL-25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31153.26"/>
    <n v="0"/>
    <n v="31153.26"/>
    <m/>
    <s v="AUG-25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2155.63"/>
    <n v="0"/>
    <n v="2155.63"/>
    <m/>
    <s v="AUG-25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3602.56"/>
    <n v="0"/>
    <n v="3602.56"/>
    <m/>
    <s v="AUG-25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0"/>
    <n v="33455.85"/>
    <n v="-33455.85"/>
    <m/>
    <s v="SEP-25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0"/>
    <n v="2314.9499999999998"/>
    <n v="-2314.9499999999998"/>
    <m/>
    <s v="SEP-25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0"/>
    <n v="3868.83"/>
    <n v="-3868.83"/>
    <m/>
    <s v="SEP-25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42814.58"/>
    <n v="0"/>
    <n v="42814.58"/>
    <m/>
    <s v="OCT-25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2962.53"/>
    <n v="0"/>
    <n v="2962.53"/>
    <m/>
    <s v="OCT-25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4951.07"/>
    <n v="0"/>
    <n v="4951.07"/>
    <m/>
    <s v="OCT-25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31153.26"/>
    <n v="0"/>
    <n v="31153.26"/>
    <m/>
    <s v="NOV-25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2155.63"/>
    <n v="0"/>
    <n v="2155.63"/>
    <m/>
    <s v="NOV-25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3602.56"/>
    <n v="0"/>
    <n v="3602.56"/>
    <m/>
    <s v="NOV-25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0"/>
    <n v="14198.53"/>
    <n v="-14198.53"/>
    <m/>
    <s v="DEC-25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0"/>
    <n v="982.46"/>
    <n v="-982.46"/>
    <m/>
    <s v="DEC-25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0"/>
    <n v="1641.92"/>
    <n v="-1641.92"/>
    <m/>
    <s v="DEC-25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44035.59"/>
    <n v="0"/>
    <n v="44035.59"/>
    <m/>
    <s v="JAN-26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3053.73"/>
    <n v="0"/>
    <n v="3053.73"/>
    <m/>
    <s v="JAN-26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5290.35"/>
    <n v="0"/>
    <n v="5290.35"/>
    <m/>
    <s v="JAN-26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44035.59"/>
    <n v="0"/>
    <n v="44035.59"/>
    <m/>
    <s v="FEB-26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3053.73"/>
    <n v="0"/>
    <n v="3053.73"/>
    <m/>
    <s v="FEB-26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5290.35"/>
    <n v="0"/>
    <n v="5290.35"/>
    <m/>
    <s v="FEB-26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43918.73"/>
    <n v="0"/>
    <n v="43918.73"/>
    <m/>
    <s v="MAR-26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3045.63"/>
    <n v="0"/>
    <n v="3045.63"/>
    <m/>
    <s v="MAR-26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5276.31"/>
    <n v="0"/>
    <n v="5276.31"/>
    <m/>
    <s v="MAR-26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16362.74"/>
    <n v="0"/>
    <n v="16362.74"/>
    <m/>
    <s v="APR-26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1134.71"/>
    <n v="0"/>
    <n v="1134.71"/>
    <m/>
    <s v="APR-26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1965.79"/>
    <n v="0"/>
    <n v="1965.79"/>
    <m/>
    <s v="APR-26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16362.74"/>
    <n v="0"/>
    <n v="16362.74"/>
    <m/>
    <s v="MAY-26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1134.71"/>
    <n v="0"/>
    <n v="1134.71"/>
    <m/>
    <s v="MAY-26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1965.79"/>
    <n v="0"/>
    <n v="1965.79"/>
    <m/>
    <s v="MAY-26"/>
  </r>
  <r>
    <x v="0"/>
    <s v="79200"/>
    <s v="0001"/>
    <s v="004"/>
    <s v="007"/>
    <s v="0030"/>
    <s v="860"/>
    <x v="2"/>
    <s v="CC00004"/>
    <s v="000"/>
    <s v="0000"/>
    <s v="00"/>
    <s v="General Ledger"/>
    <s v="MassAllocation"/>
    <s v="UNS Charge Back TEP FERC 921 UNSC"/>
    <m/>
    <m/>
    <m/>
    <n v="89256.83"/>
    <n v="0"/>
    <n v="89256.83"/>
    <m/>
    <s v="JUN-26"/>
  </r>
  <r>
    <x v="1"/>
    <s v="79200"/>
    <s v="0001"/>
    <s v="000"/>
    <s v="007"/>
    <s v="0030"/>
    <s v="860"/>
    <x v="2"/>
    <s v="UNSG000"/>
    <s v="000"/>
    <s v="0000"/>
    <s v="00"/>
    <s v="General Ledger"/>
    <s v="MassAllocation"/>
    <s v="UNS Charge Back UNSG FERC 921 UNSC"/>
    <m/>
    <m/>
    <m/>
    <n v="6189.69"/>
    <n v="0"/>
    <n v="6189.69"/>
    <m/>
    <s v="JUN-26"/>
  </r>
  <r>
    <x v="2"/>
    <s v="79200"/>
    <s v="0001"/>
    <s v="000"/>
    <s v="007"/>
    <s v="0030"/>
    <s v="860"/>
    <x v="2"/>
    <s v="UNSE000"/>
    <s v="000"/>
    <s v="0000"/>
    <s v="00"/>
    <s v="General Ledger"/>
    <s v="MassAllocation"/>
    <s v="UNS Charge Back UNSE FERC 921 UNSC"/>
    <m/>
    <m/>
    <m/>
    <n v="10723.14"/>
    <n v="0"/>
    <n v="10723.14"/>
    <m/>
    <s v="JUN-26"/>
  </r>
  <r>
    <x v="3"/>
    <m/>
    <m/>
    <m/>
    <m/>
    <m/>
    <m/>
    <x v="3"/>
    <m/>
    <m/>
    <m/>
    <m/>
    <m/>
    <m/>
    <m/>
    <m/>
    <m/>
    <m/>
    <n v="463558.68"/>
    <n v="56462.54"/>
    <n v="407096.14"/>
    <m/>
    <m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74573.22"/>
    <n v="0"/>
    <n v="74573.22"/>
    <m/>
    <s v="JUL-25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5160.04"/>
    <n v="0"/>
    <n v="5160.04"/>
    <m/>
    <s v="JUL-25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8623.6299999999992"/>
    <n v="0"/>
    <n v="8623.6299999999992"/>
    <m/>
    <s v="JUL-25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74573.22"/>
    <n v="0"/>
    <n v="74573.22"/>
    <m/>
    <s v="AUG-25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5160.04"/>
    <n v="0"/>
    <n v="5160.04"/>
    <m/>
    <s v="AUG-25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8623.6299999999992"/>
    <n v="0"/>
    <n v="8623.6299999999992"/>
    <m/>
    <s v="AUG-25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29693.84"/>
    <n v="0"/>
    <n v="29693.84"/>
    <m/>
    <s v="SEP-25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2054.65"/>
    <n v="0"/>
    <n v="2054.65"/>
    <m/>
    <s v="SEP-25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3433.79"/>
    <n v="0"/>
    <n v="3433.79"/>
    <m/>
    <s v="SEP-25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117704.94"/>
    <n v="0"/>
    <n v="117704.94"/>
    <m/>
    <s v="OCT-25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8144.51"/>
    <n v="0"/>
    <n v="8144.51"/>
    <m/>
    <s v="OCT-25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13611.38"/>
    <n v="0"/>
    <n v="13611.38"/>
    <m/>
    <s v="OCT-25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74573.22"/>
    <n v="0"/>
    <n v="74573.22"/>
    <m/>
    <s v="NOV-25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5160.04"/>
    <n v="0"/>
    <n v="5160.04"/>
    <m/>
    <s v="NOV-25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8623.6299999999992"/>
    <n v="0"/>
    <n v="8623.6299999999992"/>
    <m/>
    <s v="NOV-25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156381.57"/>
    <n v="0"/>
    <n v="156381.57"/>
    <m/>
    <s v="DEC-25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10820.72"/>
    <n v="0"/>
    <n v="10820.72"/>
    <m/>
    <s v="DEC-25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18083.939999999999"/>
    <n v="0"/>
    <n v="18083.939999999999"/>
    <m/>
    <s v="DEC-25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85200.74"/>
    <n v="0"/>
    <n v="85200.74"/>
    <m/>
    <s v="JAN-26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5908.41"/>
    <n v="0"/>
    <n v="5908.41"/>
    <m/>
    <s v="JAN-26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10235.85"/>
    <n v="0"/>
    <n v="10235.85"/>
    <m/>
    <s v="JAN-26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85200.74"/>
    <n v="0"/>
    <n v="85200.74"/>
    <m/>
    <s v="FEB-26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5908.41"/>
    <n v="0"/>
    <n v="5908.41"/>
    <m/>
    <s v="FEB-26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10235.85"/>
    <n v="0"/>
    <n v="10235.85"/>
    <m/>
    <s v="FEB-26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84330.62"/>
    <n v="0"/>
    <n v="84330.62"/>
    <m/>
    <s v="MAR-26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5848.07"/>
    <n v="0"/>
    <n v="5848.07"/>
    <m/>
    <s v="MAR-26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10131.31"/>
    <n v="0"/>
    <n v="10131.31"/>
    <m/>
    <s v="MAR-26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71238.210000000006"/>
    <n v="0"/>
    <n v="71238.210000000006"/>
    <m/>
    <s v="APR-26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4940.1499999999996"/>
    <n v="0"/>
    <n v="4940.1499999999996"/>
    <m/>
    <s v="APR-26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8558.41"/>
    <n v="0"/>
    <n v="8558.41"/>
    <m/>
    <s v="APR-26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71238.210000000006"/>
    <n v="0"/>
    <n v="71238.210000000006"/>
    <m/>
    <s v="MAY-26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4940.1499999999996"/>
    <n v="0"/>
    <n v="4940.1499999999996"/>
    <m/>
    <s v="MAY-26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8558.41"/>
    <n v="0"/>
    <n v="8558.41"/>
    <m/>
    <s v="MAY-26"/>
  </r>
  <r>
    <x v="0"/>
    <s v="79200"/>
    <s v="0001"/>
    <s v="004"/>
    <s v="007"/>
    <s v="0030"/>
    <s v="860"/>
    <x v="4"/>
    <s v="CC00004"/>
    <s v="000"/>
    <s v="0000"/>
    <s v="00"/>
    <s v="General Ledger"/>
    <s v="MassAllocation"/>
    <s v="UNS Charge Back TEP FERC 923 UNSC"/>
    <m/>
    <m/>
    <m/>
    <n v="240043.74"/>
    <n v="0"/>
    <n v="240043.74"/>
    <m/>
    <s v="JUN-26"/>
  </r>
  <r>
    <x v="1"/>
    <s v="79200"/>
    <s v="0001"/>
    <s v="000"/>
    <s v="007"/>
    <s v="0030"/>
    <s v="860"/>
    <x v="4"/>
    <s v="UNSG000"/>
    <s v="000"/>
    <s v="0000"/>
    <s v="00"/>
    <s v="General Ledger"/>
    <s v="MassAllocation"/>
    <s v="UNS Charge Back UNSG FERC 923 UNSC"/>
    <m/>
    <m/>
    <m/>
    <n v="16646.310000000001"/>
    <n v="0"/>
    <n v="16646.310000000001"/>
    <m/>
    <s v="JUN-26"/>
  </r>
  <r>
    <x v="2"/>
    <s v="79200"/>
    <s v="0001"/>
    <s v="000"/>
    <s v="007"/>
    <s v="0030"/>
    <s v="860"/>
    <x v="4"/>
    <s v="UNSE000"/>
    <s v="000"/>
    <s v="0000"/>
    <s v="00"/>
    <s v="General Ledger"/>
    <s v="MassAllocation"/>
    <s v="UNS Charge Back UNSE FERC 923 UNSC"/>
    <m/>
    <m/>
    <m/>
    <n v="28838.37"/>
    <n v="0"/>
    <n v="28838.37"/>
    <m/>
    <s v="JUN-26"/>
  </r>
  <r>
    <x v="3"/>
    <m/>
    <m/>
    <m/>
    <m/>
    <m/>
    <m/>
    <x v="5"/>
    <m/>
    <m/>
    <m/>
    <m/>
    <m/>
    <m/>
    <m/>
    <m/>
    <m/>
    <m/>
    <n v="1383001.97"/>
    <n v="0"/>
    <n v="1383001.97"/>
    <m/>
    <m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40985.98000000001"/>
    <n v="0"/>
    <n v="140985.98000000001"/>
    <m/>
    <s v="JUL-25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9755.43"/>
    <n v="0"/>
    <n v="9755.43"/>
    <m/>
    <s v="JUL-25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6303.59"/>
    <n v="0"/>
    <n v="16303.59"/>
    <m/>
    <s v="JUL-25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40985.98000000001"/>
    <n v="0"/>
    <n v="140985.98000000001"/>
    <m/>
    <s v="AUG-25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9755.43"/>
    <n v="0"/>
    <n v="9755.43"/>
    <m/>
    <s v="AUG-25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6303.59"/>
    <n v="0"/>
    <n v="16303.59"/>
    <m/>
    <s v="AUG-25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9886.51"/>
    <n v="0"/>
    <n v="9886.51"/>
    <m/>
    <s v="SEP-25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684.09"/>
    <n v="0"/>
    <n v="684.09"/>
    <m/>
    <s v="SEP-25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143.27"/>
    <n v="0"/>
    <n v="1143.27"/>
    <m/>
    <s v="SEP-25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200231.51"/>
    <n v="0"/>
    <n v="200231.51"/>
    <m/>
    <s v="OCT-25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13854.88"/>
    <n v="0"/>
    <n v="13854.88"/>
    <m/>
    <s v="OCT-25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23154.73"/>
    <n v="0"/>
    <n v="23154.73"/>
    <m/>
    <s v="OCT-25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40985.98000000001"/>
    <n v="0"/>
    <n v="140985.98000000001"/>
    <m/>
    <s v="NOV-25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9755.43"/>
    <n v="0"/>
    <n v="9755.43"/>
    <m/>
    <s v="NOV-25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6303.59"/>
    <n v="0"/>
    <n v="16303.59"/>
    <m/>
    <s v="NOV-25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42560.04"/>
    <n v="0"/>
    <n v="142560.04"/>
    <m/>
    <s v="DEC-25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9864.34"/>
    <n v="0"/>
    <n v="9864.34"/>
    <m/>
    <s v="DEC-25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6485.62"/>
    <n v="0"/>
    <n v="16485.62"/>
    <m/>
    <s v="DEC-25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49515.42000000001"/>
    <n v="0"/>
    <n v="149515.42000000001"/>
    <m/>
    <s v="JAN-26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10368.44"/>
    <n v="0"/>
    <n v="10368.44"/>
    <m/>
    <s v="JAN-26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7962.48"/>
    <n v="0"/>
    <n v="17962.48"/>
    <m/>
    <s v="JAN-26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49515.42000000001"/>
    <n v="0"/>
    <n v="149515.42000000001"/>
    <m/>
    <s v="FEB-26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10368.44"/>
    <n v="0"/>
    <n v="10368.44"/>
    <m/>
    <s v="FEB-26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7962.48"/>
    <n v="0"/>
    <n v="17962.48"/>
    <m/>
    <s v="FEB-26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49062.28"/>
    <n v="0"/>
    <n v="149062.28"/>
    <m/>
    <s v="MAR-26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10337.02"/>
    <n v="0"/>
    <n v="10337.02"/>
    <m/>
    <s v="MAR-26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17908.04"/>
    <n v="0"/>
    <n v="17908.04"/>
    <m/>
    <s v="MAR-26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208400.65"/>
    <n v="0"/>
    <n v="208400.65"/>
    <m/>
    <s v="APR-26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14451.95"/>
    <n v="0"/>
    <n v="14451.95"/>
    <m/>
    <s v="APR-26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25036.83"/>
    <n v="0"/>
    <n v="25036.83"/>
    <m/>
    <s v="APR-26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208400.65"/>
    <n v="0"/>
    <n v="208400.65"/>
    <m/>
    <s v="MAY-26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14451.95"/>
    <n v="0"/>
    <n v="14451.95"/>
    <m/>
    <s v="MAY-26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25036.83"/>
    <n v="0"/>
    <n v="25036.83"/>
    <m/>
    <s v="MAY-26"/>
  </r>
  <r>
    <x v="0"/>
    <s v="79200"/>
    <s v="0001"/>
    <s v="004"/>
    <s v="007"/>
    <s v="0030"/>
    <s v="860"/>
    <x v="6"/>
    <s v="CC00004"/>
    <s v="000"/>
    <s v="0000"/>
    <s v="00"/>
    <s v="General Ledger"/>
    <s v="MassAllocation"/>
    <s v="UNS Charge Back TEP FERC 9302 UNSC"/>
    <m/>
    <m/>
    <m/>
    <n v="199299.44"/>
    <n v="0"/>
    <n v="199299.44"/>
    <m/>
    <s v="JUN-26"/>
  </r>
  <r>
    <x v="1"/>
    <s v="79200"/>
    <s v="0001"/>
    <s v="000"/>
    <s v="007"/>
    <s v="0030"/>
    <s v="860"/>
    <x v="6"/>
    <s v="UNSG000"/>
    <s v="000"/>
    <s v="0000"/>
    <s v="00"/>
    <s v="General Ledger"/>
    <s v="MassAllocation"/>
    <s v="UNS Charge Back UNSG FERC 9302 UNSC"/>
    <m/>
    <m/>
    <m/>
    <n v="13820.81"/>
    <n v="0"/>
    <n v="13820.81"/>
    <m/>
    <s v="JUN-26"/>
  </r>
  <r>
    <x v="2"/>
    <s v="79200"/>
    <s v="0001"/>
    <s v="000"/>
    <s v="007"/>
    <s v="0030"/>
    <s v="860"/>
    <x v="6"/>
    <s v="UNSE000"/>
    <s v="000"/>
    <s v="0000"/>
    <s v="00"/>
    <s v="General Ledger"/>
    <s v="MassAllocation"/>
    <s v="UNS Charge Back UNSE FERC 9302 UNSC"/>
    <m/>
    <m/>
    <m/>
    <n v="23943.43"/>
    <n v="0"/>
    <n v="23943.43"/>
    <m/>
    <s v="JUN-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EAFCA0-9B2F-41F9-9969-DF4DA03E0D60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5:F10" firstHeaderRow="1" firstDataRow="2" firstDataCol="1"/>
  <pivotFields count="23">
    <pivotField axis="axisRow" showAll="0">
      <items count="5">
        <item x="0"/>
        <item x="1"/>
        <item x="2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axis="axisCol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40" showAll="0"/>
    <pivotField numFmtId="40" showAll="0"/>
    <pivotField dataField="1" numFmtId="40" showAll="0"/>
    <pivotField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7"/>
  </colFields>
  <colItems count="5">
    <i>
      <x/>
    </i>
    <i>
      <x v="2"/>
    </i>
    <i>
      <x v="4"/>
    </i>
    <i>
      <x v="6"/>
    </i>
    <i t="grand">
      <x/>
    </i>
  </colItems>
  <dataFields count="1">
    <dataField name="Sum of Amount" fld="20" baseField="0" baseItem="0" numFmtId="43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../../../../../../../ACCTSVCS/Systems/Allocations/Massachusetts%20Formula/2026/Allocations%20-%203%20factor%20formula%20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41"/>
  <sheetViews>
    <sheetView view="pageBreakPreview" zoomScale="90" zoomScaleNormal="90" zoomScaleSheetLayoutView="90" workbookViewId="0">
      <selection activeCell="B10" sqref="B10"/>
    </sheetView>
  </sheetViews>
  <sheetFormatPr defaultRowHeight="12.75"/>
  <cols>
    <col min="1" max="1" width="20.7109375" customWidth="1"/>
    <col min="2" max="2" width="40.7109375" customWidth="1"/>
    <col min="3" max="4" width="15.7109375" customWidth="1"/>
    <col min="5" max="5" width="19.7109375" customWidth="1"/>
    <col min="6" max="7" width="12.28515625" customWidth="1"/>
  </cols>
  <sheetData>
    <row r="1" spans="1:7" ht="15">
      <c r="A1" s="135" t="s">
        <v>226</v>
      </c>
      <c r="B1" s="136"/>
      <c r="C1" s="136"/>
      <c r="D1" s="136"/>
    </row>
    <row r="2" spans="1:7" ht="15">
      <c r="A2" s="218" t="s">
        <v>19</v>
      </c>
      <c r="B2" s="218"/>
      <c r="C2" s="218"/>
      <c r="D2" s="218"/>
      <c r="E2" s="137"/>
      <c r="F2" s="137"/>
      <c r="G2" s="137"/>
    </row>
    <row r="3" spans="1:7" ht="15">
      <c r="A3" s="135" t="s">
        <v>269</v>
      </c>
      <c r="B3" s="136"/>
      <c r="C3" s="136"/>
      <c r="D3" s="136"/>
    </row>
    <row r="4" spans="1:7">
      <c r="A4" s="138"/>
      <c r="B4" s="138"/>
      <c r="C4" s="138"/>
      <c r="D4" s="138"/>
    </row>
    <row r="5" spans="1:7">
      <c r="A5" s="138"/>
      <c r="B5" s="138"/>
      <c r="C5" s="138"/>
      <c r="D5" s="138"/>
    </row>
    <row r="6" spans="1:7">
      <c r="A6" s="139"/>
      <c r="B6" s="138"/>
      <c r="C6" s="138"/>
      <c r="D6" s="138"/>
    </row>
    <row r="7" spans="1:7">
      <c r="A7" s="140" t="s">
        <v>20</v>
      </c>
      <c r="B7" s="183" t="s">
        <v>238</v>
      </c>
      <c r="C7" s="138"/>
      <c r="D7" s="138"/>
    </row>
    <row r="8" spans="1:7">
      <c r="A8" s="140" t="s">
        <v>21</v>
      </c>
      <c r="B8" s="141" t="s">
        <v>236</v>
      </c>
      <c r="C8" s="142"/>
      <c r="D8" s="138"/>
    </row>
    <row r="9" spans="1:7">
      <c r="A9" s="140" t="s">
        <v>22</v>
      </c>
      <c r="B9" s="143">
        <v>46218</v>
      </c>
      <c r="C9" s="138"/>
      <c r="D9" s="138"/>
    </row>
    <row r="10" spans="1:7">
      <c r="A10" s="140" t="s">
        <v>23</v>
      </c>
      <c r="B10" s="141"/>
      <c r="C10" s="138"/>
      <c r="D10" s="138"/>
    </row>
    <row r="11" spans="1:7">
      <c r="A11" s="140" t="s">
        <v>24</v>
      </c>
      <c r="B11" s="182" t="s">
        <v>237</v>
      </c>
      <c r="C11" s="138"/>
      <c r="D11" s="138"/>
    </row>
    <row r="12" spans="1:7">
      <c r="A12" s="140" t="s">
        <v>25</v>
      </c>
      <c r="B12" s="182" t="s">
        <v>237</v>
      </c>
      <c r="C12" s="138"/>
      <c r="D12" s="138"/>
    </row>
    <row r="13" spans="1:7">
      <c r="A13" s="138"/>
      <c r="B13" s="138"/>
      <c r="C13" s="138"/>
      <c r="D13" s="138"/>
    </row>
    <row r="14" spans="1:7">
      <c r="A14" s="138"/>
      <c r="B14" s="138"/>
      <c r="C14" s="138"/>
      <c r="D14" s="138"/>
    </row>
    <row r="15" spans="1:7">
      <c r="A15" s="144" t="s">
        <v>18</v>
      </c>
      <c r="B15" s="145"/>
      <c r="C15" s="146"/>
      <c r="D15" s="146"/>
    </row>
    <row r="16" spans="1:7">
      <c r="A16" s="147" t="s">
        <v>26</v>
      </c>
      <c r="B16" s="148" t="s">
        <v>27</v>
      </c>
      <c r="C16" s="147" t="s">
        <v>28</v>
      </c>
      <c r="D16" s="147" t="s">
        <v>29</v>
      </c>
      <c r="E16" s="1"/>
    </row>
    <row r="17" spans="1:6">
      <c r="A17" s="147"/>
      <c r="B17" s="148"/>
      <c r="C17" s="149"/>
      <c r="D17" s="147"/>
      <c r="E17" s="1"/>
    </row>
    <row r="18" spans="1:6">
      <c r="A18" s="150">
        <v>920</v>
      </c>
      <c r="B18" s="157" t="s">
        <v>229</v>
      </c>
      <c r="C18" s="176"/>
      <c r="D18" s="158">
        <f>GETPIVOTDATA("Amount",'4 Co_ET pivot'!$A$5,"Co","032","FERC","0920")</f>
        <v>341721.76</v>
      </c>
      <c r="E18" s="1"/>
      <c r="F18" s="104"/>
    </row>
    <row r="19" spans="1:6">
      <c r="A19" s="150">
        <v>921</v>
      </c>
      <c r="B19" s="157" t="s">
        <v>230</v>
      </c>
      <c r="C19" s="175"/>
      <c r="D19" s="158">
        <f>GETPIVOTDATA("Amount",'4 Co_ET pivot'!$A$5,"Co","032","FERC","0921")</f>
        <v>23744.209999999995</v>
      </c>
      <c r="E19" s="1"/>
      <c r="F19" s="104"/>
    </row>
    <row r="20" spans="1:6">
      <c r="A20" s="159">
        <v>923</v>
      </c>
      <c r="B20" s="157" t="s">
        <v>231</v>
      </c>
      <c r="C20" s="175"/>
      <c r="D20" s="158">
        <f>GETPIVOTDATA("Amount",'4 Co_ET pivot'!$A$5,"Co","032","FERC","0923")</f>
        <v>80691.500000000015</v>
      </c>
      <c r="E20" s="1"/>
      <c r="F20" s="104"/>
    </row>
    <row r="21" spans="1:6">
      <c r="A21" s="160">
        <v>930.2</v>
      </c>
      <c r="B21" s="157" t="s">
        <v>232</v>
      </c>
      <c r="C21" s="175"/>
      <c r="D21" s="158">
        <f>GETPIVOTDATA("Amount",'4 Co_ET pivot'!$A$5,"Co","032","FERC","9302")</f>
        <v>127468.20999999999</v>
      </c>
      <c r="E21" s="1"/>
      <c r="F21" s="104"/>
    </row>
    <row r="22" spans="1:6">
      <c r="A22" s="160"/>
      <c r="B22" s="151"/>
      <c r="C22" s="158"/>
      <c r="D22" s="158"/>
      <c r="E22" s="1"/>
      <c r="F22" s="104"/>
    </row>
    <row r="23" spans="1:6">
      <c r="A23" s="159"/>
      <c r="B23" s="152"/>
      <c r="C23" s="158"/>
      <c r="D23" s="158"/>
      <c r="E23" s="1"/>
    </row>
    <row r="24" spans="1:6">
      <c r="A24" s="159"/>
      <c r="B24" s="152"/>
      <c r="C24" s="158"/>
      <c r="D24" s="158"/>
      <c r="E24" s="1"/>
    </row>
    <row r="25" spans="1:6">
      <c r="A25" s="159"/>
      <c r="B25" s="152"/>
      <c r="C25" s="158"/>
      <c r="D25" s="158"/>
      <c r="E25" s="1"/>
    </row>
    <row r="26" spans="1:6">
      <c r="A26" s="159"/>
      <c r="B26" s="152"/>
      <c r="C26" s="158"/>
      <c r="D26" s="158"/>
      <c r="E26" s="1"/>
    </row>
    <row r="27" spans="1:6">
      <c r="A27" s="159"/>
      <c r="B27" s="152"/>
      <c r="C27" s="158"/>
      <c r="D27" s="158"/>
      <c r="E27" s="1"/>
    </row>
    <row r="28" spans="1:6">
      <c r="A28" s="159"/>
      <c r="B28" s="153"/>
      <c r="C28" s="158"/>
      <c r="D28" s="158"/>
      <c r="E28" s="1"/>
    </row>
    <row r="29" spans="1:6">
      <c r="A29" s="159"/>
      <c r="B29" s="153"/>
      <c r="C29" s="158"/>
      <c r="D29" s="158"/>
      <c r="E29" s="1"/>
    </row>
    <row r="30" spans="1:6">
      <c r="A30" s="159"/>
      <c r="B30" s="153"/>
      <c r="C30" s="158"/>
      <c r="D30" s="158"/>
    </row>
    <row r="31" spans="1:6">
      <c r="A31" s="159"/>
      <c r="B31" s="153"/>
      <c r="C31" s="158"/>
      <c r="D31" s="158"/>
    </row>
    <row r="32" spans="1:6">
      <c r="A32" s="154"/>
      <c r="B32" s="155" t="s">
        <v>30</v>
      </c>
      <c r="C32" s="156">
        <f>SUM(C17:C31)</f>
        <v>0</v>
      </c>
      <c r="D32" s="156">
        <f>SUM(D18:D31)</f>
        <v>573625.68000000005</v>
      </c>
    </row>
    <row r="33" spans="1:4">
      <c r="A33" s="154"/>
      <c r="B33" s="154"/>
      <c r="C33" s="154"/>
      <c r="D33" s="154"/>
    </row>
    <row r="34" spans="1:4" ht="13.5" thickBot="1">
      <c r="A34" s="154"/>
      <c r="B34" s="155" t="s">
        <v>227</v>
      </c>
      <c r="C34" s="161">
        <f>IF(C32-D32&lt;=0,0,C32-D32)</f>
        <v>0</v>
      </c>
      <c r="D34" s="161">
        <f>IF(D32-C32&lt;=0,0,D32-C32)</f>
        <v>573625.68000000005</v>
      </c>
    </row>
    <row r="35" spans="1:4" ht="13.5" thickTop="1"/>
    <row r="39" spans="1:4">
      <c r="A39" s="162" t="s">
        <v>31</v>
      </c>
      <c r="B39" s="138"/>
      <c r="C39" s="138"/>
      <c r="D39" s="138"/>
    </row>
    <row r="40" spans="1:4" ht="13.35" customHeight="1">
      <c r="A40" s="217" t="s">
        <v>228</v>
      </c>
      <c r="B40" s="217"/>
      <c r="C40" s="217"/>
      <c r="D40" s="217"/>
    </row>
    <row r="41" spans="1:4">
      <c r="A41" s="217"/>
      <c r="B41" s="217"/>
      <c r="C41" s="217"/>
      <c r="D41" s="217"/>
    </row>
  </sheetData>
  <mergeCells count="2">
    <mergeCell ref="A40:D41"/>
    <mergeCell ref="A2:D2"/>
  </mergeCells>
  <dataValidations count="2">
    <dataValidation type="list" allowBlank="1" showInputMessage="1" showErrorMessage="1" sqref="A2:D2" xr:uid="{3DF46E26-0AF1-43BC-9D29-56BBCEE5BF15}">
      <formula1>"(CHOOSE ONE),INCOME STATEMENT PRO FORMA ADJUSTMENT, RATE BASE PRO FORMA ADJUSTMENT"</formula1>
    </dataValidation>
    <dataValidation type="list" allowBlank="1" showInputMessage="1" showErrorMessage="1" sqref="B8" xr:uid="{800D1321-61C1-444A-99BF-64FE242B908F}">
      <formula1>"(Choose one),Income Statement,Rate Base"</formula1>
    </dataValidation>
  </dataValidations>
  <pageMargins left="0.5" right="0.5" top="0.5" bottom="0.5" header="0.25" footer="0.25"/>
  <pageSetup orientation="portrait" r:id="rId1"/>
  <headerFooter alignWithMargins="0">
    <oddFooter>&amp;L&amp;F
&amp;A&amp;R&amp;K000000&amp;P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Z68"/>
  <sheetViews>
    <sheetView view="pageBreakPreview" zoomScaleNormal="100" zoomScaleSheetLayoutView="100" workbookViewId="0">
      <selection activeCell="N12" sqref="N12"/>
    </sheetView>
  </sheetViews>
  <sheetFormatPr defaultRowHeight="12.75"/>
  <cols>
    <col min="1" max="1" width="11.85546875" customWidth="1"/>
    <col min="2" max="2" width="27" customWidth="1"/>
    <col min="3" max="3" width="14.85546875" customWidth="1"/>
    <col min="4" max="4" width="4.5703125" customWidth="1"/>
    <col min="5" max="5" width="3.85546875" customWidth="1"/>
    <col min="6" max="6" width="4.42578125" customWidth="1"/>
    <col min="7" max="7" width="5.42578125" customWidth="1"/>
    <col min="8" max="8" width="4.5703125" customWidth="1"/>
    <col min="9" max="9" width="8.28515625" customWidth="1"/>
    <col min="10" max="10" width="8" customWidth="1"/>
    <col min="11" max="11" width="3.7109375" customWidth="1"/>
    <col min="12" max="12" width="4.5703125" customWidth="1"/>
    <col min="13" max="13" width="4.85546875" customWidth="1"/>
    <col min="14" max="14" width="15.42578125" customWidth="1"/>
    <col min="15" max="15" width="11.42578125" customWidth="1"/>
    <col min="16" max="16" width="26.85546875" customWidth="1"/>
    <col min="18" max="18" width="4.5703125" customWidth="1"/>
    <col min="19" max="19" width="9.42578125" customWidth="1"/>
    <col min="20" max="20" width="8.85546875" customWidth="1"/>
    <col min="21" max="21" width="7.140625" customWidth="1"/>
    <col min="22" max="22" width="8.85546875" customWidth="1"/>
    <col min="23" max="23" width="13.85546875" bestFit="1" customWidth="1"/>
    <col min="24" max="24" width="0.7109375" customWidth="1"/>
    <col min="26" max="26" width="11.42578125" style="109" bestFit="1" customWidth="1"/>
  </cols>
  <sheetData>
    <row r="1" spans="1:23">
      <c r="A1" s="184" t="s">
        <v>32</v>
      </c>
    </row>
    <row r="2" spans="1:23" ht="18">
      <c r="A2" s="184" t="s">
        <v>33</v>
      </c>
      <c r="I2" s="216" t="s">
        <v>276</v>
      </c>
    </row>
    <row r="3" spans="1:23">
      <c r="A3" s="185" t="s">
        <v>273</v>
      </c>
    </row>
    <row r="5" spans="1:23">
      <c r="A5" s="68"/>
      <c r="B5" s="69" t="s">
        <v>274</v>
      </c>
    </row>
    <row r="6" spans="1:23">
      <c r="A6" s="186" t="s">
        <v>35</v>
      </c>
      <c r="B6" s="69" t="s">
        <v>245</v>
      </c>
    </row>
    <row r="7" spans="1:23">
      <c r="A7" s="186" t="s">
        <v>35</v>
      </c>
      <c r="B7" s="69" t="s">
        <v>246</v>
      </c>
    </row>
    <row r="8" spans="1:23">
      <c r="A8" s="186" t="s">
        <v>35</v>
      </c>
      <c r="B8" s="69" t="s">
        <v>247</v>
      </c>
    </row>
    <row r="9" spans="1:23">
      <c r="A9" s="186" t="s">
        <v>35</v>
      </c>
      <c r="B9" s="69" t="s">
        <v>244</v>
      </c>
    </row>
    <row r="10" spans="1:23">
      <c r="A10" s="69" t="s">
        <v>34</v>
      </c>
    </row>
    <row r="11" spans="1:23">
      <c r="A11" s="187" t="s">
        <v>36</v>
      </c>
      <c r="B11" s="188" t="s">
        <v>37</v>
      </c>
      <c r="C11" s="188" t="s">
        <v>38</v>
      </c>
      <c r="D11" s="188" t="s">
        <v>183</v>
      </c>
      <c r="E11" s="188" t="s">
        <v>91</v>
      </c>
      <c r="F11" s="188" t="s">
        <v>76</v>
      </c>
      <c r="G11" s="188" t="s">
        <v>39</v>
      </c>
      <c r="H11" s="188" t="s">
        <v>184</v>
      </c>
      <c r="I11" s="188" t="s">
        <v>18</v>
      </c>
      <c r="J11" s="188" t="s">
        <v>185</v>
      </c>
      <c r="K11" s="188" t="s">
        <v>186</v>
      </c>
      <c r="L11" s="188" t="s">
        <v>187</v>
      </c>
      <c r="M11" s="188" t="s">
        <v>188</v>
      </c>
      <c r="N11" s="187" t="s">
        <v>79</v>
      </c>
      <c r="O11" s="187" t="s">
        <v>40</v>
      </c>
      <c r="P11" s="187" t="s">
        <v>41</v>
      </c>
      <c r="Q11" s="187" t="s">
        <v>189</v>
      </c>
      <c r="R11" s="188" t="s">
        <v>190</v>
      </c>
      <c r="S11" s="187" t="s">
        <v>191</v>
      </c>
      <c r="T11" s="188" t="s">
        <v>42</v>
      </c>
      <c r="U11" s="188" t="s">
        <v>43</v>
      </c>
      <c r="V11" s="188" t="s">
        <v>44</v>
      </c>
      <c r="W11" s="113" t="s">
        <v>192</v>
      </c>
    </row>
    <row r="12" spans="1:23">
      <c r="A12" s="189" t="s">
        <v>248</v>
      </c>
      <c r="B12" s="190" t="s">
        <v>101</v>
      </c>
      <c r="C12" s="190" t="s">
        <v>47</v>
      </c>
      <c r="D12" s="190" t="s">
        <v>194</v>
      </c>
      <c r="E12" s="190" t="s">
        <v>94</v>
      </c>
      <c r="F12" s="190" t="s">
        <v>80</v>
      </c>
      <c r="G12" s="190" t="s">
        <v>48</v>
      </c>
      <c r="H12" s="190" t="s">
        <v>195</v>
      </c>
      <c r="I12" s="190" t="s">
        <v>49</v>
      </c>
      <c r="J12" s="190" t="s">
        <v>225</v>
      </c>
      <c r="K12" s="190" t="s">
        <v>94</v>
      </c>
      <c r="L12" s="190" t="s">
        <v>96</v>
      </c>
      <c r="M12" s="190" t="s">
        <v>196</v>
      </c>
      <c r="N12" s="189" t="s">
        <v>83</v>
      </c>
      <c r="O12" s="189" t="s">
        <v>50</v>
      </c>
      <c r="P12" s="189" t="s">
        <v>102</v>
      </c>
      <c r="Q12" s="163"/>
      <c r="R12" s="164"/>
      <c r="S12" s="163"/>
      <c r="T12" s="191">
        <v>20565.240000000002</v>
      </c>
      <c r="U12" s="191">
        <v>0</v>
      </c>
      <c r="V12" s="191">
        <v>20565.240000000002</v>
      </c>
      <c r="W12" s="128"/>
    </row>
    <row r="13" spans="1:23">
      <c r="A13" s="189" t="s">
        <v>249</v>
      </c>
      <c r="B13" s="190" t="s">
        <v>101</v>
      </c>
      <c r="C13" s="190" t="s">
        <v>47</v>
      </c>
      <c r="D13" s="190" t="s">
        <v>194</v>
      </c>
      <c r="E13" s="190" t="s">
        <v>94</v>
      </c>
      <c r="F13" s="190" t="s">
        <v>80</v>
      </c>
      <c r="G13" s="190" t="s">
        <v>48</v>
      </c>
      <c r="H13" s="190" t="s">
        <v>195</v>
      </c>
      <c r="I13" s="190" t="s">
        <v>49</v>
      </c>
      <c r="J13" s="190" t="s">
        <v>225</v>
      </c>
      <c r="K13" s="190" t="s">
        <v>94</v>
      </c>
      <c r="L13" s="190" t="s">
        <v>96</v>
      </c>
      <c r="M13" s="190" t="s">
        <v>196</v>
      </c>
      <c r="N13" s="189" t="s">
        <v>83</v>
      </c>
      <c r="O13" s="189" t="s">
        <v>50</v>
      </c>
      <c r="P13" s="189" t="s">
        <v>102</v>
      </c>
      <c r="Q13" s="163"/>
      <c r="R13" s="164"/>
      <c r="S13" s="163"/>
      <c r="T13" s="191">
        <v>20565.240000000002</v>
      </c>
      <c r="U13" s="191">
        <v>0</v>
      </c>
      <c r="V13" s="191">
        <v>20565.240000000002</v>
      </c>
      <c r="W13" s="127"/>
    </row>
    <row r="14" spans="1:23">
      <c r="A14" s="189" t="s">
        <v>250</v>
      </c>
      <c r="B14" s="190" t="s">
        <v>101</v>
      </c>
      <c r="C14" s="190" t="s">
        <v>47</v>
      </c>
      <c r="D14" s="190" t="s">
        <v>194</v>
      </c>
      <c r="E14" s="190" t="s">
        <v>94</v>
      </c>
      <c r="F14" s="190" t="s">
        <v>80</v>
      </c>
      <c r="G14" s="190" t="s">
        <v>48</v>
      </c>
      <c r="H14" s="190" t="s">
        <v>195</v>
      </c>
      <c r="I14" s="190" t="s">
        <v>49</v>
      </c>
      <c r="J14" s="190" t="s">
        <v>225</v>
      </c>
      <c r="K14" s="190" t="s">
        <v>94</v>
      </c>
      <c r="L14" s="190" t="s">
        <v>96</v>
      </c>
      <c r="M14" s="190" t="s">
        <v>196</v>
      </c>
      <c r="N14" s="189" t="s">
        <v>83</v>
      </c>
      <c r="O14" s="189" t="s">
        <v>50</v>
      </c>
      <c r="P14" s="189" t="s">
        <v>102</v>
      </c>
      <c r="Q14" s="163"/>
      <c r="R14" s="164"/>
      <c r="S14" s="163"/>
      <c r="T14" s="191">
        <v>5479.55</v>
      </c>
      <c r="U14" s="191">
        <v>0</v>
      </c>
      <c r="V14" s="191">
        <v>5479.55</v>
      </c>
      <c r="W14" s="127"/>
    </row>
    <row r="15" spans="1:23">
      <c r="A15" s="189" t="s">
        <v>251</v>
      </c>
      <c r="B15" s="190" t="s">
        <v>101</v>
      </c>
      <c r="C15" s="190" t="s">
        <v>47</v>
      </c>
      <c r="D15" s="190" t="s">
        <v>194</v>
      </c>
      <c r="E15" s="190" t="s">
        <v>94</v>
      </c>
      <c r="F15" s="190" t="s">
        <v>80</v>
      </c>
      <c r="G15" s="190" t="s">
        <v>48</v>
      </c>
      <c r="H15" s="190" t="s">
        <v>195</v>
      </c>
      <c r="I15" s="190" t="s">
        <v>49</v>
      </c>
      <c r="J15" s="190" t="s">
        <v>225</v>
      </c>
      <c r="K15" s="190" t="s">
        <v>94</v>
      </c>
      <c r="L15" s="190" t="s">
        <v>96</v>
      </c>
      <c r="M15" s="190" t="s">
        <v>196</v>
      </c>
      <c r="N15" s="189" t="s">
        <v>83</v>
      </c>
      <c r="O15" s="189" t="s">
        <v>50</v>
      </c>
      <c r="P15" s="189" t="s">
        <v>102</v>
      </c>
      <c r="Q15" s="163"/>
      <c r="R15" s="164"/>
      <c r="S15" s="163"/>
      <c r="T15" s="191">
        <v>31245.61</v>
      </c>
      <c r="U15" s="191">
        <v>0</v>
      </c>
      <c r="V15" s="191">
        <v>31245.61</v>
      </c>
      <c r="W15" s="127"/>
    </row>
    <row r="16" spans="1:23">
      <c r="A16" s="189" t="s">
        <v>252</v>
      </c>
      <c r="B16" s="190" t="s">
        <v>101</v>
      </c>
      <c r="C16" s="190" t="s">
        <v>47</v>
      </c>
      <c r="D16" s="190" t="s">
        <v>194</v>
      </c>
      <c r="E16" s="190" t="s">
        <v>94</v>
      </c>
      <c r="F16" s="190" t="s">
        <v>80</v>
      </c>
      <c r="G16" s="190" t="s">
        <v>48</v>
      </c>
      <c r="H16" s="190" t="s">
        <v>195</v>
      </c>
      <c r="I16" s="190" t="s">
        <v>49</v>
      </c>
      <c r="J16" s="190" t="s">
        <v>225</v>
      </c>
      <c r="K16" s="190" t="s">
        <v>94</v>
      </c>
      <c r="L16" s="190" t="s">
        <v>96</v>
      </c>
      <c r="M16" s="190" t="s">
        <v>196</v>
      </c>
      <c r="N16" s="189" t="s">
        <v>83</v>
      </c>
      <c r="O16" s="189" t="s">
        <v>50</v>
      </c>
      <c r="P16" s="189" t="s">
        <v>102</v>
      </c>
      <c r="Q16" s="163"/>
      <c r="R16" s="164"/>
      <c r="S16" s="163"/>
      <c r="T16" s="191">
        <v>20565.240000000002</v>
      </c>
      <c r="U16" s="191">
        <v>0</v>
      </c>
      <c r="V16" s="191">
        <v>20565.240000000002</v>
      </c>
      <c r="W16" s="127"/>
    </row>
    <row r="17" spans="1:23">
      <c r="A17" s="189" t="s">
        <v>253</v>
      </c>
      <c r="B17" s="190" t="s">
        <v>101</v>
      </c>
      <c r="C17" s="190" t="s">
        <v>47</v>
      </c>
      <c r="D17" s="190" t="s">
        <v>194</v>
      </c>
      <c r="E17" s="190" t="s">
        <v>94</v>
      </c>
      <c r="F17" s="190" t="s">
        <v>80</v>
      </c>
      <c r="G17" s="190" t="s">
        <v>48</v>
      </c>
      <c r="H17" s="190" t="s">
        <v>195</v>
      </c>
      <c r="I17" s="190" t="s">
        <v>49</v>
      </c>
      <c r="J17" s="190" t="s">
        <v>225</v>
      </c>
      <c r="K17" s="190" t="s">
        <v>94</v>
      </c>
      <c r="L17" s="190" t="s">
        <v>96</v>
      </c>
      <c r="M17" s="190" t="s">
        <v>196</v>
      </c>
      <c r="N17" s="189" t="s">
        <v>83</v>
      </c>
      <c r="O17" s="189" t="s">
        <v>50</v>
      </c>
      <c r="P17" s="189" t="s">
        <v>102</v>
      </c>
      <c r="Q17" s="163"/>
      <c r="R17" s="164"/>
      <c r="S17" s="163"/>
      <c r="T17" s="191">
        <v>16568.73</v>
      </c>
      <c r="U17" s="191">
        <v>0</v>
      </c>
      <c r="V17" s="191">
        <v>16568.73</v>
      </c>
      <c r="W17" s="127"/>
    </row>
    <row r="18" spans="1:23">
      <c r="A18" s="189" t="s">
        <v>254</v>
      </c>
      <c r="B18" s="190" t="s">
        <v>101</v>
      </c>
      <c r="C18" s="190" t="s">
        <v>47</v>
      </c>
      <c r="D18" s="190" t="s">
        <v>194</v>
      </c>
      <c r="E18" s="190" t="s">
        <v>94</v>
      </c>
      <c r="F18" s="190" t="s">
        <v>80</v>
      </c>
      <c r="G18" s="190" t="s">
        <v>48</v>
      </c>
      <c r="H18" s="190" t="s">
        <v>195</v>
      </c>
      <c r="I18" s="190" t="s">
        <v>49</v>
      </c>
      <c r="J18" s="190" t="s">
        <v>225</v>
      </c>
      <c r="K18" s="190" t="s">
        <v>94</v>
      </c>
      <c r="L18" s="190" t="s">
        <v>96</v>
      </c>
      <c r="M18" s="190" t="s">
        <v>196</v>
      </c>
      <c r="N18" s="189" t="s">
        <v>83</v>
      </c>
      <c r="O18" s="189" t="s">
        <v>50</v>
      </c>
      <c r="P18" s="189" t="s">
        <v>102</v>
      </c>
      <c r="Q18" s="163"/>
      <c r="R18" s="164"/>
      <c r="S18" s="163"/>
      <c r="T18" s="191">
        <v>43535.97</v>
      </c>
      <c r="U18" s="191">
        <v>0</v>
      </c>
      <c r="V18" s="191">
        <v>43535.97</v>
      </c>
      <c r="W18" s="127"/>
    </row>
    <row r="19" spans="1:23">
      <c r="A19" s="189" t="s">
        <v>255</v>
      </c>
      <c r="B19" s="190" t="s">
        <v>101</v>
      </c>
      <c r="C19" s="190" t="s">
        <v>47</v>
      </c>
      <c r="D19" s="190" t="s">
        <v>194</v>
      </c>
      <c r="E19" s="190" t="s">
        <v>94</v>
      </c>
      <c r="F19" s="190" t="s">
        <v>80</v>
      </c>
      <c r="G19" s="190" t="s">
        <v>48</v>
      </c>
      <c r="H19" s="190" t="s">
        <v>195</v>
      </c>
      <c r="I19" s="190" t="s">
        <v>49</v>
      </c>
      <c r="J19" s="190" t="s">
        <v>225</v>
      </c>
      <c r="K19" s="190" t="s">
        <v>94</v>
      </c>
      <c r="L19" s="190" t="s">
        <v>96</v>
      </c>
      <c r="M19" s="190" t="s">
        <v>196</v>
      </c>
      <c r="N19" s="189" t="s">
        <v>83</v>
      </c>
      <c r="O19" s="189" t="s">
        <v>50</v>
      </c>
      <c r="P19" s="189" t="s">
        <v>102</v>
      </c>
      <c r="Q19" s="163"/>
      <c r="R19" s="164"/>
      <c r="S19" s="163"/>
      <c r="T19" s="191">
        <v>43535.97</v>
      </c>
      <c r="U19" s="191">
        <v>0</v>
      </c>
      <c r="V19" s="191">
        <v>43535.97</v>
      </c>
      <c r="W19" s="127"/>
    </row>
    <row r="20" spans="1:23">
      <c r="A20" s="189" t="s">
        <v>256</v>
      </c>
      <c r="B20" s="190" t="s">
        <v>101</v>
      </c>
      <c r="C20" s="190" t="s">
        <v>47</v>
      </c>
      <c r="D20" s="190" t="s">
        <v>194</v>
      </c>
      <c r="E20" s="190" t="s">
        <v>94</v>
      </c>
      <c r="F20" s="190" t="s">
        <v>80</v>
      </c>
      <c r="G20" s="190" t="s">
        <v>48</v>
      </c>
      <c r="H20" s="190" t="s">
        <v>195</v>
      </c>
      <c r="I20" s="190" t="s">
        <v>49</v>
      </c>
      <c r="J20" s="190" t="s">
        <v>225</v>
      </c>
      <c r="K20" s="190" t="s">
        <v>94</v>
      </c>
      <c r="L20" s="190" t="s">
        <v>96</v>
      </c>
      <c r="M20" s="190" t="s">
        <v>196</v>
      </c>
      <c r="N20" s="189" t="s">
        <v>83</v>
      </c>
      <c r="O20" s="189" t="s">
        <v>50</v>
      </c>
      <c r="P20" s="189" t="s">
        <v>102</v>
      </c>
      <c r="Q20" s="163"/>
      <c r="R20" s="164"/>
      <c r="S20" s="163"/>
      <c r="T20" s="191">
        <v>43636.66</v>
      </c>
      <c r="U20" s="191">
        <v>0</v>
      </c>
      <c r="V20" s="191">
        <v>43636.66</v>
      </c>
      <c r="W20" s="127"/>
    </row>
    <row r="21" spans="1:23">
      <c r="A21" s="189" t="s">
        <v>257</v>
      </c>
      <c r="B21" s="190" t="s">
        <v>101</v>
      </c>
      <c r="C21" s="190" t="s">
        <v>47</v>
      </c>
      <c r="D21" s="190" t="s">
        <v>194</v>
      </c>
      <c r="E21" s="190" t="s">
        <v>94</v>
      </c>
      <c r="F21" s="190" t="s">
        <v>80</v>
      </c>
      <c r="G21" s="190" t="s">
        <v>48</v>
      </c>
      <c r="H21" s="190" t="s">
        <v>195</v>
      </c>
      <c r="I21" s="190" t="s">
        <v>49</v>
      </c>
      <c r="J21" s="190" t="s">
        <v>225</v>
      </c>
      <c r="K21" s="190" t="s">
        <v>94</v>
      </c>
      <c r="L21" s="190" t="s">
        <v>96</v>
      </c>
      <c r="M21" s="190" t="s">
        <v>196</v>
      </c>
      <c r="N21" s="189" t="s">
        <v>83</v>
      </c>
      <c r="O21" s="189" t="s">
        <v>50</v>
      </c>
      <c r="P21" s="189" t="s">
        <v>102</v>
      </c>
      <c r="Q21" s="163"/>
      <c r="R21" s="164"/>
      <c r="S21" s="163"/>
      <c r="T21" s="191">
        <v>27036.75</v>
      </c>
      <c r="U21" s="191">
        <v>0</v>
      </c>
      <c r="V21" s="191">
        <v>27036.75</v>
      </c>
      <c r="W21" s="128"/>
    </row>
    <row r="22" spans="1:23">
      <c r="A22" s="189" t="s">
        <v>258</v>
      </c>
      <c r="B22" s="190" t="s">
        <v>101</v>
      </c>
      <c r="C22" s="190" t="s">
        <v>47</v>
      </c>
      <c r="D22" s="190" t="s">
        <v>194</v>
      </c>
      <c r="E22" s="190" t="s">
        <v>94</v>
      </c>
      <c r="F22" s="190" t="s">
        <v>80</v>
      </c>
      <c r="G22" s="190" t="s">
        <v>48</v>
      </c>
      <c r="H22" s="190" t="s">
        <v>195</v>
      </c>
      <c r="I22" s="190" t="s">
        <v>49</v>
      </c>
      <c r="J22" s="190" t="s">
        <v>225</v>
      </c>
      <c r="K22" s="190" t="s">
        <v>94</v>
      </c>
      <c r="L22" s="190" t="s">
        <v>96</v>
      </c>
      <c r="M22" s="190" t="s">
        <v>196</v>
      </c>
      <c r="N22" s="189" t="s">
        <v>83</v>
      </c>
      <c r="O22" s="189" t="s">
        <v>50</v>
      </c>
      <c r="P22" s="189" t="s">
        <v>102</v>
      </c>
      <c r="Q22" s="163"/>
      <c r="R22" s="164"/>
      <c r="S22" s="163"/>
      <c r="T22" s="191">
        <v>27036.75</v>
      </c>
      <c r="U22" s="191">
        <v>0</v>
      </c>
      <c r="V22" s="191">
        <v>27036.75</v>
      </c>
      <c r="W22" s="128"/>
    </row>
    <row r="23" spans="1:23">
      <c r="A23" s="189" t="s">
        <v>272</v>
      </c>
      <c r="B23" s="190" t="s">
        <v>101</v>
      </c>
      <c r="C23" s="190" t="s">
        <v>47</v>
      </c>
      <c r="D23" s="190" t="s">
        <v>194</v>
      </c>
      <c r="E23" s="190" t="s">
        <v>94</v>
      </c>
      <c r="F23" s="190" t="s">
        <v>80</v>
      </c>
      <c r="G23" s="190" t="s">
        <v>48</v>
      </c>
      <c r="H23" s="190" t="s">
        <v>195</v>
      </c>
      <c r="I23" s="190" t="s">
        <v>49</v>
      </c>
      <c r="J23" s="190" t="s">
        <v>225</v>
      </c>
      <c r="K23" s="190" t="s">
        <v>94</v>
      </c>
      <c r="L23" s="190" t="s">
        <v>96</v>
      </c>
      <c r="M23" s="190" t="s">
        <v>196</v>
      </c>
      <c r="N23" s="189" t="s">
        <v>83</v>
      </c>
      <c r="O23" s="189" t="s">
        <v>50</v>
      </c>
      <c r="P23" s="189" t="s">
        <v>102</v>
      </c>
      <c r="Q23" s="163"/>
      <c r="R23" s="164"/>
      <c r="S23" s="163"/>
      <c r="T23" s="191">
        <v>41950.05</v>
      </c>
      <c r="U23" s="191">
        <v>0</v>
      </c>
      <c r="V23" s="191">
        <v>41950.05</v>
      </c>
      <c r="W23" s="128"/>
    </row>
    <row r="24" spans="1:23">
      <c r="A24" s="77"/>
      <c r="B24" s="78"/>
      <c r="C24" s="78"/>
      <c r="D24" s="78"/>
      <c r="E24" s="78"/>
      <c r="F24" s="78"/>
      <c r="G24" s="78"/>
      <c r="H24" s="78"/>
      <c r="I24" s="192" t="s">
        <v>63</v>
      </c>
      <c r="J24" s="78"/>
      <c r="K24" s="78"/>
      <c r="L24" s="78"/>
      <c r="M24" s="78"/>
      <c r="N24" s="77"/>
      <c r="O24" s="77"/>
      <c r="P24" s="77"/>
      <c r="Q24" s="77"/>
      <c r="R24" s="78"/>
      <c r="S24" s="77"/>
      <c r="T24" s="193">
        <v>341721.76</v>
      </c>
      <c r="U24" s="193">
        <v>0</v>
      </c>
      <c r="V24" s="193">
        <v>341721.76</v>
      </c>
      <c r="W24" s="202" t="s">
        <v>214</v>
      </c>
    </row>
    <row r="25" spans="1:23">
      <c r="A25" s="189" t="s">
        <v>248</v>
      </c>
      <c r="B25" s="190" t="s">
        <v>101</v>
      </c>
      <c r="C25" s="190" t="s">
        <v>47</v>
      </c>
      <c r="D25" s="190" t="s">
        <v>194</v>
      </c>
      <c r="E25" s="190" t="s">
        <v>94</v>
      </c>
      <c r="F25" s="190" t="s">
        <v>80</v>
      </c>
      <c r="G25" s="190" t="s">
        <v>48</v>
      </c>
      <c r="H25" s="190" t="s">
        <v>195</v>
      </c>
      <c r="I25" s="190" t="s">
        <v>64</v>
      </c>
      <c r="J25" s="190" t="s">
        <v>225</v>
      </c>
      <c r="K25" s="190" t="s">
        <v>94</v>
      </c>
      <c r="L25" s="190" t="s">
        <v>96</v>
      </c>
      <c r="M25" s="190" t="s">
        <v>196</v>
      </c>
      <c r="N25" s="189" t="s">
        <v>83</v>
      </c>
      <c r="O25" s="189" t="s">
        <v>50</v>
      </c>
      <c r="P25" s="189" t="s">
        <v>105</v>
      </c>
      <c r="Q25" s="163"/>
      <c r="R25" s="164"/>
      <c r="S25" s="163"/>
      <c r="T25" s="191">
        <v>2155.63</v>
      </c>
      <c r="U25" s="191">
        <v>0</v>
      </c>
      <c r="V25" s="191">
        <v>2155.63</v>
      </c>
      <c r="W25" s="128"/>
    </row>
    <row r="26" spans="1:23">
      <c r="A26" s="189" t="s">
        <v>249</v>
      </c>
      <c r="B26" s="190" t="s">
        <v>101</v>
      </c>
      <c r="C26" s="190" t="s">
        <v>47</v>
      </c>
      <c r="D26" s="190" t="s">
        <v>194</v>
      </c>
      <c r="E26" s="190" t="s">
        <v>94</v>
      </c>
      <c r="F26" s="190" t="s">
        <v>80</v>
      </c>
      <c r="G26" s="190" t="s">
        <v>48</v>
      </c>
      <c r="H26" s="190" t="s">
        <v>195</v>
      </c>
      <c r="I26" s="190" t="s">
        <v>64</v>
      </c>
      <c r="J26" s="190" t="s">
        <v>225</v>
      </c>
      <c r="K26" s="190" t="s">
        <v>94</v>
      </c>
      <c r="L26" s="190" t="s">
        <v>96</v>
      </c>
      <c r="M26" s="190" t="s">
        <v>196</v>
      </c>
      <c r="N26" s="189" t="s">
        <v>83</v>
      </c>
      <c r="O26" s="189" t="s">
        <v>50</v>
      </c>
      <c r="P26" s="189" t="s">
        <v>105</v>
      </c>
      <c r="Q26" s="163"/>
      <c r="R26" s="164"/>
      <c r="S26" s="163"/>
      <c r="T26" s="191">
        <v>2155.63</v>
      </c>
      <c r="U26" s="191">
        <v>0</v>
      </c>
      <c r="V26" s="191">
        <v>2155.63</v>
      </c>
      <c r="W26" s="128"/>
    </row>
    <row r="27" spans="1:23">
      <c r="A27" s="189" t="s">
        <v>250</v>
      </c>
      <c r="B27" s="190" t="s">
        <v>101</v>
      </c>
      <c r="C27" s="190" t="s">
        <v>47</v>
      </c>
      <c r="D27" s="190" t="s">
        <v>194</v>
      </c>
      <c r="E27" s="190" t="s">
        <v>94</v>
      </c>
      <c r="F27" s="190" t="s">
        <v>80</v>
      </c>
      <c r="G27" s="190" t="s">
        <v>48</v>
      </c>
      <c r="H27" s="190" t="s">
        <v>195</v>
      </c>
      <c r="I27" s="190" t="s">
        <v>64</v>
      </c>
      <c r="J27" s="190" t="s">
        <v>225</v>
      </c>
      <c r="K27" s="190" t="s">
        <v>94</v>
      </c>
      <c r="L27" s="190" t="s">
        <v>96</v>
      </c>
      <c r="M27" s="190" t="s">
        <v>196</v>
      </c>
      <c r="N27" s="189" t="s">
        <v>83</v>
      </c>
      <c r="O27" s="189" t="s">
        <v>50</v>
      </c>
      <c r="P27" s="189" t="s">
        <v>105</v>
      </c>
      <c r="Q27" s="163"/>
      <c r="R27" s="164"/>
      <c r="S27" s="163"/>
      <c r="T27" s="191">
        <v>0</v>
      </c>
      <c r="U27" s="191">
        <v>2314.9499999999998</v>
      </c>
      <c r="V27" s="191">
        <v>-2314.9499999999998</v>
      </c>
      <c r="W27" s="128"/>
    </row>
    <row r="28" spans="1:23">
      <c r="A28" s="189" t="s">
        <v>251</v>
      </c>
      <c r="B28" s="190" t="s">
        <v>101</v>
      </c>
      <c r="C28" s="190" t="s">
        <v>47</v>
      </c>
      <c r="D28" s="190" t="s">
        <v>194</v>
      </c>
      <c r="E28" s="190" t="s">
        <v>94</v>
      </c>
      <c r="F28" s="190" t="s">
        <v>80</v>
      </c>
      <c r="G28" s="190" t="s">
        <v>48</v>
      </c>
      <c r="H28" s="190" t="s">
        <v>195</v>
      </c>
      <c r="I28" s="190" t="s">
        <v>64</v>
      </c>
      <c r="J28" s="190" t="s">
        <v>225</v>
      </c>
      <c r="K28" s="190" t="s">
        <v>94</v>
      </c>
      <c r="L28" s="190" t="s">
        <v>96</v>
      </c>
      <c r="M28" s="190" t="s">
        <v>196</v>
      </c>
      <c r="N28" s="189" t="s">
        <v>83</v>
      </c>
      <c r="O28" s="189" t="s">
        <v>50</v>
      </c>
      <c r="P28" s="189" t="s">
        <v>105</v>
      </c>
      <c r="Q28" s="163"/>
      <c r="R28" s="164"/>
      <c r="S28" s="163"/>
      <c r="T28" s="191">
        <v>2962.53</v>
      </c>
      <c r="U28" s="191">
        <v>0</v>
      </c>
      <c r="V28" s="191">
        <v>2962.53</v>
      </c>
      <c r="W28" s="128"/>
    </row>
    <row r="29" spans="1:23">
      <c r="A29" s="189" t="s">
        <v>252</v>
      </c>
      <c r="B29" s="190" t="s">
        <v>101</v>
      </c>
      <c r="C29" s="190" t="s">
        <v>47</v>
      </c>
      <c r="D29" s="190" t="s">
        <v>194</v>
      </c>
      <c r="E29" s="190" t="s">
        <v>94</v>
      </c>
      <c r="F29" s="190" t="s">
        <v>80</v>
      </c>
      <c r="G29" s="190" t="s">
        <v>48</v>
      </c>
      <c r="H29" s="190" t="s">
        <v>195</v>
      </c>
      <c r="I29" s="190" t="s">
        <v>64</v>
      </c>
      <c r="J29" s="190" t="s">
        <v>225</v>
      </c>
      <c r="K29" s="190" t="s">
        <v>94</v>
      </c>
      <c r="L29" s="190" t="s">
        <v>96</v>
      </c>
      <c r="M29" s="190" t="s">
        <v>196</v>
      </c>
      <c r="N29" s="189" t="s">
        <v>83</v>
      </c>
      <c r="O29" s="189" t="s">
        <v>50</v>
      </c>
      <c r="P29" s="189" t="s">
        <v>105</v>
      </c>
      <c r="Q29" s="163"/>
      <c r="R29" s="164"/>
      <c r="S29" s="163"/>
      <c r="T29" s="191">
        <v>2155.63</v>
      </c>
      <c r="U29" s="191">
        <v>0</v>
      </c>
      <c r="V29" s="191">
        <v>2155.63</v>
      </c>
      <c r="W29" s="128"/>
    </row>
    <row r="30" spans="1:23">
      <c r="A30" s="189" t="s">
        <v>253</v>
      </c>
      <c r="B30" s="190" t="s">
        <v>101</v>
      </c>
      <c r="C30" s="190" t="s">
        <v>47</v>
      </c>
      <c r="D30" s="190" t="s">
        <v>194</v>
      </c>
      <c r="E30" s="190" t="s">
        <v>94</v>
      </c>
      <c r="F30" s="190" t="s">
        <v>80</v>
      </c>
      <c r="G30" s="190" t="s">
        <v>48</v>
      </c>
      <c r="H30" s="190" t="s">
        <v>195</v>
      </c>
      <c r="I30" s="190" t="s">
        <v>64</v>
      </c>
      <c r="J30" s="190" t="s">
        <v>225</v>
      </c>
      <c r="K30" s="190" t="s">
        <v>94</v>
      </c>
      <c r="L30" s="190" t="s">
        <v>96</v>
      </c>
      <c r="M30" s="190" t="s">
        <v>196</v>
      </c>
      <c r="N30" s="189" t="s">
        <v>83</v>
      </c>
      <c r="O30" s="189" t="s">
        <v>50</v>
      </c>
      <c r="P30" s="189" t="s">
        <v>105</v>
      </c>
      <c r="Q30" s="163"/>
      <c r="R30" s="164"/>
      <c r="S30" s="163"/>
      <c r="T30" s="191">
        <v>0</v>
      </c>
      <c r="U30" s="191">
        <v>982.46</v>
      </c>
      <c r="V30" s="191">
        <v>-982.46</v>
      </c>
      <c r="W30" s="128"/>
    </row>
    <row r="31" spans="1:23">
      <c r="A31" s="189" t="s">
        <v>254</v>
      </c>
      <c r="B31" s="190" t="s">
        <v>101</v>
      </c>
      <c r="C31" s="190" t="s">
        <v>47</v>
      </c>
      <c r="D31" s="190" t="s">
        <v>194</v>
      </c>
      <c r="E31" s="190" t="s">
        <v>94</v>
      </c>
      <c r="F31" s="190" t="s">
        <v>80</v>
      </c>
      <c r="G31" s="190" t="s">
        <v>48</v>
      </c>
      <c r="H31" s="190" t="s">
        <v>195</v>
      </c>
      <c r="I31" s="190" t="s">
        <v>64</v>
      </c>
      <c r="J31" s="190" t="s">
        <v>225</v>
      </c>
      <c r="K31" s="190" t="s">
        <v>94</v>
      </c>
      <c r="L31" s="190" t="s">
        <v>96</v>
      </c>
      <c r="M31" s="190" t="s">
        <v>196</v>
      </c>
      <c r="N31" s="189" t="s">
        <v>83</v>
      </c>
      <c r="O31" s="189" t="s">
        <v>50</v>
      </c>
      <c r="P31" s="189" t="s">
        <v>105</v>
      </c>
      <c r="Q31" s="163"/>
      <c r="R31" s="164"/>
      <c r="S31" s="163"/>
      <c r="T31" s="191">
        <v>3053.73</v>
      </c>
      <c r="U31" s="191">
        <v>0</v>
      </c>
      <c r="V31" s="191">
        <v>3053.73</v>
      </c>
      <c r="W31" s="128"/>
    </row>
    <row r="32" spans="1:23">
      <c r="A32" s="189" t="s">
        <v>255</v>
      </c>
      <c r="B32" s="190" t="s">
        <v>101</v>
      </c>
      <c r="C32" s="190" t="s">
        <v>47</v>
      </c>
      <c r="D32" s="190" t="s">
        <v>194</v>
      </c>
      <c r="E32" s="190" t="s">
        <v>94</v>
      </c>
      <c r="F32" s="190" t="s">
        <v>80</v>
      </c>
      <c r="G32" s="190" t="s">
        <v>48</v>
      </c>
      <c r="H32" s="190" t="s">
        <v>195</v>
      </c>
      <c r="I32" s="190" t="s">
        <v>64</v>
      </c>
      <c r="J32" s="190" t="s">
        <v>225</v>
      </c>
      <c r="K32" s="190" t="s">
        <v>94</v>
      </c>
      <c r="L32" s="190" t="s">
        <v>96</v>
      </c>
      <c r="M32" s="190" t="s">
        <v>196</v>
      </c>
      <c r="N32" s="189" t="s">
        <v>83</v>
      </c>
      <c r="O32" s="189" t="s">
        <v>50</v>
      </c>
      <c r="P32" s="189" t="s">
        <v>105</v>
      </c>
      <c r="Q32" s="163"/>
      <c r="R32" s="164"/>
      <c r="S32" s="163"/>
      <c r="T32" s="191">
        <v>3053.73</v>
      </c>
      <c r="U32" s="191">
        <v>0</v>
      </c>
      <c r="V32" s="191">
        <v>3053.73</v>
      </c>
      <c r="W32" s="128"/>
    </row>
    <row r="33" spans="1:23">
      <c r="A33" s="189" t="s">
        <v>256</v>
      </c>
      <c r="B33" s="190" t="s">
        <v>101</v>
      </c>
      <c r="C33" s="190" t="s">
        <v>47</v>
      </c>
      <c r="D33" s="190" t="s">
        <v>194</v>
      </c>
      <c r="E33" s="190" t="s">
        <v>94</v>
      </c>
      <c r="F33" s="190" t="s">
        <v>80</v>
      </c>
      <c r="G33" s="190" t="s">
        <v>48</v>
      </c>
      <c r="H33" s="190" t="s">
        <v>195</v>
      </c>
      <c r="I33" s="190" t="s">
        <v>64</v>
      </c>
      <c r="J33" s="190" t="s">
        <v>225</v>
      </c>
      <c r="K33" s="190" t="s">
        <v>94</v>
      </c>
      <c r="L33" s="190" t="s">
        <v>96</v>
      </c>
      <c r="M33" s="190" t="s">
        <v>196</v>
      </c>
      <c r="N33" s="189" t="s">
        <v>83</v>
      </c>
      <c r="O33" s="189" t="s">
        <v>50</v>
      </c>
      <c r="P33" s="189" t="s">
        <v>105</v>
      </c>
      <c r="Q33" s="163"/>
      <c r="R33" s="164"/>
      <c r="S33" s="163"/>
      <c r="T33" s="191">
        <v>3045.63</v>
      </c>
      <c r="U33" s="191">
        <v>0</v>
      </c>
      <c r="V33" s="191">
        <v>3045.63</v>
      </c>
      <c r="W33" s="128"/>
    </row>
    <row r="34" spans="1:23">
      <c r="A34" s="189" t="s">
        <v>257</v>
      </c>
      <c r="B34" s="190" t="s">
        <v>101</v>
      </c>
      <c r="C34" s="190" t="s">
        <v>47</v>
      </c>
      <c r="D34" s="190" t="s">
        <v>194</v>
      </c>
      <c r="E34" s="190" t="s">
        <v>94</v>
      </c>
      <c r="F34" s="190" t="s">
        <v>80</v>
      </c>
      <c r="G34" s="190" t="s">
        <v>48</v>
      </c>
      <c r="H34" s="190" t="s">
        <v>195</v>
      </c>
      <c r="I34" s="190" t="s">
        <v>64</v>
      </c>
      <c r="J34" s="190" t="s">
        <v>225</v>
      </c>
      <c r="K34" s="190" t="s">
        <v>94</v>
      </c>
      <c r="L34" s="190" t="s">
        <v>96</v>
      </c>
      <c r="M34" s="190" t="s">
        <v>196</v>
      </c>
      <c r="N34" s="189" t="s">
        <v>83</v>
      </c>
      <c r="O34" s="189" t="s">
        <v>50</v>
      </c>
      <c r="P34" s="189" t="s">
        <v>105</v>
      </c>
      <c r="Q34" s="163"/>
      <c r="R34" s="164"/>
      <c r="S34" s="163"/>
      <c r="T34" s="191">
        <v>1134.71</v>
      </c>
      <c r="U34" s="191">
        <v>0</v>
      </c>
      <c r="V34" s="191">
        <v>1134.71</v>
      </c>
      <c r="W34" s="128"/>
    </row>
    <row r="35" spans="1:23">
      <c r="A35" s="189" t="s">
        <v>258</v>
      </c>
      <c r="B35" s="190" t="s">
        <v>101</v>
      </c>
      <c r="C35" s="190" t="s">
        <v>47</v>
      </c>
      <c r="D35" s="190" t="s">
        <v>194</v>
      </c>
      <c r="E35" s="190" t="s">
        <v>94</v>
      </c>
      <c r="F35" s="190" t="s">
        <v>80</v>
      </c>
      <c r="G35" s="190" t="s">
        <v>48</v>
      </c>
      <c r="H35" s="190" t="s">
        <v>195</v>
      </c>
      <c r="I35" s="190" t="s">
        <v>64</v>
      </c>
      <c r="J35" s="190" t="s">
        <v>225</v>
      </c>
      <c r="K35" s="190" t="s">
        <v>94</v>
      </c>
      <c r="L35" s="190" t="s">
        <v>96</v>
      </c>
      <c r="M35" s="190" t="s">
        <v>196</v>
      </c>
      <c r="N35" s="189" t="s">
        <v>83</v>
      </c>
      <c r="O35" s="189" t="s">
        <v>50</v>
      </c>
      <c r="P35" s="189" t="s">
        <v>105</v>
      </c>
      <c r="Q35" s="163"/>
      <c r="R35" s="164"/>
      <c r="S35" s="163"/>
      <c r="T35" s="191">
        <v>1134.71</v>
      </c>
      <c r="U35" s="191">
        <v>0</v>
      </c>
      <c r="V35" s="191">
        <v>1134.71</v>
      </c>
      <c r="W35" s="128"/>
    </row>
    <row r="36" spans="1:23">
      <c r="A36" s="189" t="s">
        <v>272</v>
      </c>
      <c r="B36" s="190" t="s">
        <v>101</v>
      </c>
      <c r="C36" s="190" t="s">
        <v>47</v>
      </c>
      <c r="D36" s="190" t="s">
        <v>194</v>
      </c>
      <c r="E36" s="190" t="s">
        <v>94</v>
      </c>
      <c r="F36" s="190" t="s">
        <v>80</v>
      </c>
      <c r="G36" s="190" t="s">
        <v>48</v>
      </c>
      <c r="H36" s="190" t="s">
        <v>195</v>
      </c>
      <c r="I36" s="190" t="s">
        <v>64</v>
      </c>
      <c r="J36" s="190" t="s">
        <v>225</v>
      </c>
      <c r="K36" s="190" t="s">
        <v>94</v>
      </c>
      <c r="L36" s="190" t="s">
        <v>96</v>
      </c>
      <c r="M36" s="190" t="s">
        <v>196</v>
      </c>
      <c r="N36" s="189" t="s">
        <v>83</v>
      </c>
      <c r="O36" s="189" t="s">
        <v>50</v>
      </c>
      <c r="P36" s="189" t="s">
        <v>105</v>
      </c>
      <c r="Q36" s="163"/>
      <c r="R36" s="164"/>
      <c r="S36" s="163"/>
      <c r="T36" s="191">
        <v>6189.69</v>
      </c>
      <c r="U36" s="191">
        <v>0</v>
      </c>
      <c r="V36" s="191">
        <v>6189.69</v>
      </c>
      <c r="W36" s="128"/>
    </row>
    <row r="37" spans="1:23">
      <c r="A37" s="77"/>
      <c r="B37" s="78"/>
      <c r="C37" s="78"/>
      <c r="D37" s="78"/>
      <c r="E37" s="78"/>
      <c r="F37" s="78"/>
      <c r="G37" s="78"/>
      <c r="H37" s="78"/>
      <c r="I37" s="192" t="s">
        <v>66</v>
      </c>
      <c r="J37" s="78"/>
      <c r="K37" s="78"/>
      <c r="L37" s="78"/>
      <c r="M37" s="78"/>
      <c r="N37" s="77"/>
      <c r="O37" s="77"/>
      <c r="P37" s="77"/>
      <c r="Q37" s="77"/>
      <c r="R37" s="78"/>
      <c r="S37" s="77"/>
      <c r="T37" s="193">
        <v>27041.62</v>
      </c>
      <c r="U37" s="193">
        <v>3297.41</v>
      </c>
      <c r="V37" s="193">
        <v>23744.21</v>
      </c>
      <c r="W37" s="202" t="s">
        <v>215</v>
      </c>
    </row>
    <row r="38" spans="1:23">
      <c r="A38" s="189" t="s">
        <v>248</v>
      </c>
      <c r="B38" s="190" t="s">
        <v>101</v>
      </c>
      <c r="C38" s="190" t="s">
        <v>47</v>
      </c>
      <c r="D38" s="190" t="s">
        <v>194</v>
      </c>
      <c r="E38" s="190" t="s">
        <v>94</v>
      </c>
      <c r="F38" s="190" t="s">
        <v>80</v>
      </c>
      <c r="G38" s="190" t="s">
        <v>48</v>
      </c>
      <c r="H38" s="190" t="s">
        <v>195</v>
      </c>
      <c r="I38" s="190" t="s">
        <v>67</v>
      </c>
      <c r="J38" s="190" t="s">
        <v>225</v>
      </c>
      <c r="K38" s="190" t="s">
        <v>94</v>
      </c>
      <c r="L38" s="190" t="s">
        <v>96</v>
      </c>
      <c r="M38" s="190" t="s">
        <v>196</v>
      </c>
      <c r="N38" s="189" t="s">
        <v>83</v>
      </c>
      <c r="O38" s="189" t="s">
        <v>50</v>
      </c>
      <c r="P38" s="189" t="s">
        <v>107</v>
      </c>
      <c r="Q38" s="163"/>
      <c r="R38" s="164"/>
      <c r="S38" s="163"/>
      <c r="T38" s="191">
        <v>5160.04</v>
      </c>
      <c r="U38" s="191">
        <v>0</v>
      </c>
      <c r="V38" s="191">
        <v>5160.04</v>
      </c>
      <c r="W38" s="128"/>
    </row>
    <row r="39" spans="1:23">
      <c r="A39" s="189" t="s">
        <v>249</v>
      </c>
      <c r="B39" s="190" t="s">
        <v>101</v>
      </c>
      <c r="C39" s="190" t="s">
        <v>47</v>
      </c>
      <c r="D39" s="190" t="s">
        <v>194</v>
      </c>
      <c r="E39" s="190" t="s">
        <v>94</v>
      </c>
      <c r="F39" s="190" t="s">
        <v>80</v>
      </c>
      <c r="G39" s="190" t="s">
        <v>48</v>
      </c>
      <c r="H39" s="190" t="s">
        <v>195</v>
      </c>
      <c r="I39" s="190" t="s">
        <v>67</v>
      </c>
      <c r="J39" s="190" t="s">
        <v>225</v>
      </c>
      <c r="K39" s="190" t="s">
        <v>94</v>
      </c>
      <c r="L39" s="190" t="s">
        <v>96</v>
      </c>
      <c r="M39" s="190" t="s">
        <v>196</v>
      </c>
      <c r="N39" s="189" t="s">
        <v>83</v>
      </c>
      <c r="O39" s="189" t="s">
        <v>50</v>
      </c>
      <c r="P39" s="189" t="s">
        <v>107</v>
      </c>
      <c r="Q39" s="163"/>
      <c r="R39" s="164"/>
      <c r="S39" s="163"/>
      <c r="T39" s="191">
        <v>5160.04</v>
      </c>
      <c r="U39" s="191">
        <v>0</v>
      </c>
      <c r="V39" s="191">
        <v>5160.04</v>
      </c>
      <c r="W39" s="128"/>
    </row>
    <row r="40" spans="1:23">
      <c r="A40" s="189" t="s">
        <v>250</v>
      </c>
      <c r="B40" s="190" t="s">
        <v>101</v>
      </c>
      <c r="C40" s="190" t="s">
        <v>47</v>
      </c>
      <c r="D40" s="190" t="s">
        <v>194</v>
      </c>
      <c r="E40" s="190" t="s">
        <v>94</v>
      </c>
      <c r="F40" s="190" t="s">
        <v>80</v>
      </c>
      <c r="G40" s="190" t="s">
        <v>48</v>
      </c>
      <c r="H40" s="190" t="s">
        <v>195</v>
      </c>
      <c r="I40" s="190" t="s">
        <v>67</v>
      </c>
      <c r="J40" s="190" t="s">
        <v>225</v>
      </c>
      <c r="K40" s="190" t="s">
        <v>94</v>
      </c>
      <c r="L40" s="190" t="s">
        <v>96</v>
      </c>
      <c r="M40" s="190" t="s">
        <v>196</v>
      </c>
      <c r="N40" s="189" t="s">
        <v>83</v>
      </c>
      <c r="O40" s="189" t="s">
        <v>50</v>
      </c>
      <c r="P40" s="189" t="s">
        <v>107</v>
      </c>
      <c r="Q40" s="163"/>
      <c r="R40" s="164"/>
      <c r="S40" s="163"/>
      <c r="T40" s="191">
        <v>2054.65</v>
      </c>
      <c r="U40" s="191">
        <v>0</v>
      </c>
      <c r="V40" s="191">
        <v>2054.65</v>
      </c>
      <c r="W40" s="128"/>
    </row>
    <row r="41" spans="1:23">
      <c r="A41" s="189" t="s">
        <v>251</v>
      </c>
      <c r="B41" s="190" t="s">
        <v>101</v>
      </c>
      <c r="C41" s="190" t="s">
        <v>47</v>
      </c>
      <c r="D41" s="190" t="s">
        <v>194</v>
      </c>
      <c r="E41" s="190" t="s">
        <v>94</v>
      </c>
      <c r="F41" s="190" t="s">
        <v>80</v>
      </c>
      <c r="G41" s="190" t="s">
        <v>48</v>
      </c>
      <c r="H41" s="190" t="s">
        <v>195</v>
      </c>
      <c r="I41" s="190" t="s">
        <v>67</v>
      </c>
      <c r="J41" s="190" t="s">
        <v>225</v>
      </c>
      <c r="K41" s="190" t="s">
        <v>94</v>
      </c>
      <c r="L41" s="190" t="s">
        <v>96</v>
      </c>
      <c r="M41" s="190" t="s">
        <v>196</v>
      </c>
      <c r="N41" s="189" t="s">
        <v>83</v>
      </c>
      <c r="O41" s="189" t="s">
        <v>50</v>
      </c>
      <c r="P41" s="189" t="s">
        <v>107</v>
      </c>
      <c r="Q41" s="163"/>
      <c r="R41" s="164"/>
      <c r="S41" s="163"/>
      <c r="T41" s="191">
        <v>8144.51</v>
      </c>
      <c r="U41" s="191">
        <v>0</v>
      </c>
      <c r="V41" s="191">
        <v>8144.51</v>
      </c>
      <c r="W41" s="128"/>
    </row>
    <row r="42" spans="1:23">
      <c r="A42" s="189" t="s">
        <v>252</v>
      </c>
      <c r="B42" s="190" t="s">
        <v>101</v>
      </c>
      <c r="C42" s="190" t="s">
        <v>47</v>
      </c>
      <c r="D42" s="190" t="s">
        <v>194</v>
      </c>
      <c r="E42" s="190" t="s">
        <v>94</v>
      </c>
      <c r="F42" s="190" t="s">
        <v>80</v>
      </c>
      <c r="G42" s="190" t="s">
        <v>48</v>
      </c>
      <c r="H42" s="190" t="s">
        <v>195</v>
      </c>
      <c r="I42" s="190" t="s">
        <v>67</v>
      </c>
      <c r="J42" s="190" t="s">
        <v>225</v>
      </c>
      <c r="K42" s="190" t="s">
        <v>94</v>
      </c>
      <c r="L42" s="190" t="s">
        <v>96</v>
      </c>
      <c r="M42" s="190" t="s">
        <v>196</v>
      </c>
      <c r="N42" s="189" t="s">
        <v>83</v>
      </c>
      <c r="O42" s="189" t="s">
        <v>50</v>
      </c>
      <c r="P42" s="189" t="s">
        <v>107</v>
      </c>
      <c r="Q42" s="163"/>
      <c r="R42" s="164"/>
      <c r="S42" s="163"/>
      <c r="T42" s="191">
        <v>5160.04</v>
      </c>
      <c r="U42" s="191">
        <v>0</v>
      </c>
      <c r="V42" s="191">
        <v>5160.04</v>
      </c>
      <c r="W42" s="128"/>
    </row>
    <row r="43" spans="1:23">
      <c r="A43" s="189" t="s">
        <v>253</v>
      </c>
      <c r="B43" s="190" t="s">
        <v>101</v>
      </c>
      <c r="C43" s="190" t="s">
        <v>47</v>
      </c>
      <c r="D43" s="190" t="s">
        <v>194</v>
      </c>
      <c r="E43" s="190" t="s">
        <v>94</v>
      </c>
      <c r="F43" s="190" t="s">
        <v>80</v>
      </c>
      <c r="G43" s="190" t="s">
        <v>48</v>
      </c>
      <c r="H43" s="190" t="s">
        <v>195</v>
      </c>
      <c r="I43" s="190" t="s">
        <v>67</v>
      </c>
      <c r="J43" s="190" t="s">
        <v>225</v>
      </c>
      <c r="K43" s="190" t="s">
        <v>94</v>
      </c>
      <c r="L43" s="190" t="s">
        <v>96</v>
      </c>
      <c r="M43" s="190" t="s">
        <v>196</v>
      </c>
      <c r="N43" s="189" t="s">
        <v>83</v>
      </c>
      <c r="O43" s="189" t="s">
        <v>50</v>
      </c>
      <c r="P43" s="189" t="s">
        <v>107</v>
      </c>
      <c r="Q43" s="163"/>
      <c r="R43" s="164"/>
      <c r="S43" s="163"/>
      <c r="T43" s="191">
        <v>10820.72</v>
      </c>
      <c r="U43" s="191">
        <v>0</v>
      </c>
      <c r="V43" s="191">
        <v>10820.72</v>
      </c>
      <c r="W43" s="128"/>
    </row>
    <row r="44" spans="1:23">
      <c r="A44" s="189" t="s">
        <v>254</v>
      </c>
      <c r="B44" s="190" t="s">
        <v>101</v>
      </c>
      <c r="C44" s="190" t="s">
        <v>47</v>
      </c>
      <c r="D44" s="190" t="s">
        <v>194</v>
      </c>
      <c r="E44" s="190" t="s">
        <v>94</v>
      </c>
      <c r="F44" s="190" t="s">
        <v>80</v>
      </c>
      <c r="G44" s="190" t="s">
        <v>48</v>
      </c>
      <c r="H44" s="190" t="s">
        <v>195</v>
      </c>
      <c r="I44" s="190" t="s">
        <v>67</v>
      </c>
      <c r="J44" s="190" t="s">
        <v>225</v>
      </c>
      <c r="K44" s="190" t="s">
        <v>94</v>
      </c>
      <c r="L44" s="190" t="s">
        <v>96</v>
      </c>
      <c r="M44" s="190" t="s">
        <v>196</v>
      </c>
      <c r="N44" s="189" t="s">
        <v>83</v>
      </c>
      <c r="O44" s="189" t="s">
        <v>50</v>
      </c>
      <c r="P44" s="189" t="s">
        <v>107</v>
      </c>
      <c r="Q44" s="163"/>
      <c r="R44" s="164"/>
      <c r="S44" s="163"/>
      <c r="T44" s="191">
        <v>5908.41</v>
      </c>
      <c r="U44" s="191">
        <v>0</v>
      </c>
      <c r="V44" s="191">
        <v>5908.41</v>
      </c>
      <c r="W44" s="128"/>
    </row>
    <row r="45" spans="1:23">
      <c r="A45" s="189" t="s">
        <v>255</v>
      </c>
      <c r="B45" s="190" t="s">
        <v>101</v>
      </c>
      <c r="C45" s="190" t="s">
        <v>47</v>
      </c>
      <c r="D45" s="190" t="s">
        <v>194</v>
      </c>
      <c r="E45" s="190" t="s">
        <v>94</v>
      </c>
      <c r="F45" s="190" t="s">
        <v>80</v>
      </c>
      <c r="G45" s="190" t="s">
        <v>48</v>
      </c>
      <c r="H45" s="190" t="s">
        <v>195</v>
      </c>
      <c r="I45" s="190" t="s">
        <v>67</v>
      </c>
      <c r="J45" s="190" t="s">
        <v>225</v>
      </c>
      <c r="K45" s="190" t="s">
        <v>94</v>
      </c>
      <c r="L45" s="190" t="s">
        <v>96</v>
      </c>
      <c r="M45" s="190" t="s">
        <v>196</v>
      </c>
      <c r="N45" s="189" t="s">
        <v>83</v>
      </c>
      <c r="O45" s="189" t="s">
        <v>50</v>
      </c>
      <c r="P45" s="189" t="s">
        <v>107</v>
      </c>
      <c r="Q45" s="163"/>
      <c r="R45" s="164"/>
      <c r="S45" s="163"/>
      <c r="T45" s="191">
        <v>5908.41</v>
      </c>
      <c r="U45" s="191">
        <v>0</v>
      </c>
      <c r="V45" s="191">
        <v>5908.41</v>
      </c>
      <c r="W45" s="128"/>
    </row>
    <row r="46" spans="1:23">
      <c r="A46" s="189" t="s">
        <v>256</v>
      </c>
      <c r="B46" s="190" t="s">
        <v>101</v>
      </c>
      <c r="C46" s="190" t="s">
        <v>47</v>
      </c>
      <c r="D46" s="190" t="s">
        <v>194</v>
      </c>
      <c r="E46" s="190" t="s">
        <v>94</v>
      </c>
      <c r="F46" s="190" t="s">
        <v>80</v>
      </c>
      <c r="G46" s="190" t="s">
        <v>48</v>
      </c>
      <c r="H46" s="190" t="s">
        <v>195</v>
      </c>
      <c r="I46" s="190" t="s">
        <v>67</v>
      </c>
      <c r="J46" s="190" t="s">
        <v>225</v>
      </c>
      <c r="K46" s="190" t="s">
        <v>94</v>
      </c>
      <c r="L46" s="190" t="s">
        <v>96</v>
      </c>
      <c r="M46" s="190" t="s">
        <v>196</v>
      </c>
      <c r="N46" s="189" t="s">
        <v>83</v>
      </c>
      <c r="O46" s="189" t="s">
        <v>50</v>
      </c>
      <c r="P46" s="189" t="s">
        <v>107</v>
      </c>
      <c r="Q46" s="163"/>
      <c r="R46" s="164"/>
      <c r="S46" s="163"/>
      <c r="T46" s="191">
        <v>5848.07</v>
      </c>
      <c r="U46" s="191">
        <v>0</v>
      </c>
      <c r="V46" s="191">
        <v>5848.07</v>
      </c>
      <c r="W46" s="128"/>
    </row>
    <row r="47" spans="1:23">
      <c r="A47" s="189" t="s">
        <v>257</v>
      </c>
      <c r="B47" s="190" t="s">
        <v>101</v>
      </c>
      <c r="C47" s="190" t="s">
        <v>47</v>
      </c>
      <c r="D47" s="190" t="s">
        <v>194</v>
      </c>
      <c r="E47" s="190" t="s">
        <v>94</v>
      </c>
      <c r="F47" s="190" t="s">
        <v>80</v>
      </c>
      <c r="G47" s="190" t="s">
        <v>48</v>
      </c>
      <c r="H47" s="190" t="s">
        <v>195</v>
      </c>
      <c r="I47" s="190" t="s">
        <v>67</v>
      </c>
      <c r="J47" s="190" t="s">
        <v>225</v>
      </c>
      <c r="K47" s="190" t="s">
        <v>94</v>
      </c>
      <c r="L47" s="190" t="s">
        <v>96</v>
      </c>
      <c r="M47" s="190" t="s">
        <v>196</v>
      </c>
      <c r="N47" s="189" t="s">
        <v>83</v>
      </c>
      <c r="O47" s="189" t="s">
        <v>50</v>
      </c>
      <c r="P47" s="189" t="s">
        <v>107</v>
      </c>
      <c r="Q47" s="163"/>
      <c r="R47" s="164"/>
      <c r="S47" s="163"/>
      <c r="T47" s="191">
        <v>4940.1499999999996</v>
      </c>
      <c r="U47" s="191">
        <v>0</v>
      </c>
      <c r="V47" s="191">
        <v>4940.1499999999996</v>
      </c>
      <c r="W47" s="128"/>
    </row>
    <row r="48" spans="1:23">
      <c r="A48" s="189" t="s">
        <v>258</v>
      </c>
      <c r="B48" s="190" t="s">
        <v>101</v>
      </c>
      <c r="C48" s="190" t="s">
        <v>47</v>
      </c>
      <c r="D48" s="190" t="s">
        <v>194</v>
      </c>
      <c r="E48" s="190" t="s">
        <v>94</v>
      </c>
      <c r="F48" s="190" t="s">
        <v>80</v>
      </c>
      <c r="G48" s="190" t="s">
        <v>48</v>
      </c>
      <c r="H48" s="190" t="s">
        <v>195</v>
      </c>
      <c r="I48" s="190" t="s">
        <v>67</v>
      </c>
      <c r="J48" s="190" t="s">
        <v>225</v>
      </c>
      <c r="K48" s="190" t="s">
        <v>94</v>
      </c>
      <c r="L48" s="190" t="s">
        <v>96</v>
      </c>
      <c r="M48" s="190" t="s">
        <v>196</v>
      </c>
      <c r="N48" s="189" t="s">
        <v>83</v>
      </c>
      <c r="O48" s="189" t="s">
        <v>50</v>
      </c>
      <c r="P48" s="189" t="s">
        <v>107</v>
      </c>
      <c r="Q48" s="163"/>
      <c r="R48" s="164"/>
      <c r="S48" s="163"/>
      <c r="T48" s="191">
        <v>4940.1499999999996</v>
      </c>
      <c r="U48" s="191">
        <v>0</v>
      </c>
      <c r="V48" s="191">
        <v>4940.1499999999996</v>
      </c>
      <c r="W48" s="128"/>
    </row>
    <row r="49" spans="1:25">
      <c r="A49" s="189" t="s">
        <v>272</v>
      </c>
      <c r="B49" s="190" t="s">
        <v>101</v>
      </c>
      <c r="C49" s="190" t="s">
        <v>47</v>
      </c>
      <c r="D49" s="190" t="s">
        <v>194</v>
      </c>
      <c r="E49" s="190" t="s">
        <v>94</v>
      </c>
      <c r="F49" s="190" t="s">
        <v>80</v>
      </c>
      <c r="G49" s="190" t="s">
        <v>48</v>
      </c>
      <c r="H49" s="190" t="s">
        <v>195</v>
      </c>
      <c r="I49" s="190" t="s">
        <v>67</v>
      </c>
      <c r="J49" s="190" t="s">
        <v>225</v>
      </c>
      <c r="K49" s="190" t="s">
        <v>94</v>
      </c>
      <c r="L49" s="190" t="s">
        <v>96</v>
      </c>
      <c r="M49" s="190" t="s">
        <v>196</v>
      </c>
      <c r="N49" s="189" t="s">
        <v>83</v>
      </c>
      <c r="O49" s="189" t="s">
        <v>50</v>
      </c>
      <c r="P49" s="189" t="s">
        <v>107</v>
      </c>
      <c r="Q49" s="163"/>
      <c r="R49" s="164"/>
      <c r="S49" s="163"/>
      <c r="T49" s="191">
        <v>16646.310000000001</v>
      </c>
      <c r="U49" s="191">
        <v>0</v>
      </c>
      <c r="V49" s="191">
        <v>16646.310000000001</v>
      </c>
      <c r="W49" s="128"/>
    </row>
    <row r="50" spans="1:25">
      <c r="A50" s="77"/>
      <c r="B50" s="78"/>
      <c r="C50" s="78"/>
      <c r="D50" s="78"/>
      <c r="E50" s="78"/>
      <c r="F50" s="78"/>
      <c r="G50" s="78"/>
      <c r="H50" s="78"/>
      <c r="I50" s="192" t="s">
        <v>69</v>
      </c>
      <c r="J50" s="78"/>
      <c r="K50" s="78"/>
      <c r="L50" s="78"/>
      <c r="M50" s="78"/>
      <c r="N50" s="77"/>
      <c r="O50" s="77"/>
      <c r="P50" s="77"/>
      <c r="Q50" s="77"/>
      <c r="R50" s="78"/>
      <c r="S50" s="77"/>
      <c r="T50" s="193">
        <v>80691.5</v>
      </c>
      <c r="U50" s="193">
        <v>0</v>
      </c>
      <c r="V50" s="193">
        <v>80691.5</v>
      </c>
      <c r="W50" s="202" t="s">
        <v>216</v>
      </c>
    </row>
    <row r="51" spans="1:25">
      <c r="A51" s="189" t="s">
        <v>248</v>
      </c>
      <c r="B51" s="190" t="s">
        <v>101</v>
      </c>
      <c r="C51" s="190" t="s">
        <v>47</v>
      </c>
      <c r="D51" s="190" t="s">
        <v>194</v>
      </c>
      <c r="E51" s="190" t="s">
        <v>94</v>
      </c>
      <c r="F51" s="190" t="s">
        <v>80</v>
      </c>
      <c r="G51" s="190" t="s">
        <v>48</v>
      </c>
      <c r="H51" s="190" t="s">
        <v>195</v>
      </c>
      <c r="I51" s="190" t="s">
        <v>208</v>
      </c>
      <c r="J51" s="190" t="s">
        <v>225</v>
      </c>
      <c r="K51" s="190" t="s">
        <v>94</v>
      </c>
      <c r="L51" s="190" t="s">
        <v>96</v>
      </c>
      <c r="M51" s="190" t="s">
        <v>196</v>
      </c>
      <c r="N51" s="189" t="s">
        <v>83</v>
      </c>
      <c r="O51" s="189" t="s">
        <v>50</v>
      </c>
      <c r="P51" s="189" t="s">
        <v>212</v>
      </c>
      <c r="Q51" s="163"/>
      <c r="R51" s="164"/>
      <c r="S51" s="163"/>
      <c r="T51" s="191">
        <v>9755.43</v>
      </c>
      <c r="U51" s="191">
        <v>0</v>
      </c>
      <c r="V51" s="191">
        <v>9755.43</v>
      </c>
      <c r="W51" s="128"/>
    </row>
    <row r="52" spans="1:25">
      <c r="A52" s="189" t="s">
        <v>249</v>
      </c>
      <c r="B52" s="190" t="s">
        <v>101</v>
      </c>
      <c r="C52" s="190" t="s">
        <v>47</v>
      </c>
      <c r="D52" s="190" t="s">
        <v>194</v>
      </c>
      <c r="E52" s="190" t="s">
        <v>94</v>
      </c>
      <c r="F52" s="190" t="s">
        <v>80</v>
      </c>
      <c r="G52" s="190" t="s">
        <v>48</v>
      </c>
      <c r="H52" s="190" t="s">
        <v>195</v>
      </c>
      <c r="I52" s="190" t="s">
        <v>208</v>
      </c>
      <c r="J52" s="190" t="s">
        <v>225</v>
      </c>
      <c r="K52" s="190" t="s">
        <v>94</v>
      </c>
      <c r="L52" s="190" t="s">
        <v>96</v>
      </c>
      <c r="M52" s="190" t="s">
        <v>196</v>
      </c>
      <c r="N52" s="189" t="s">
        <v>83</v>
      </c>
      <c r="O52" s="189" t="s">
        <v>50</v>
      </c>
      <c r="P52" s="189" t="s">
        <v>212</v>
      </c>
      <c r="Q52" s="163"/>
      <c r="R52" s="164"/>
      <c r="S52" s="163"/>
      <c r="T52" s="191">
        <v>9755.43</v>
      </c>
      <c r="U52" s="191">
        <v>0</v>
      </c>
      <c r="V52" s="191">
        <v>9755.43</v>
      </c>
      <c r="W52" s="128"/>
    </row>
    <row r="53" spans="1:25">
      <c r="A53" s="189" t="s">
        <v>250</v>
      </c>
      <c r="B53" s="190" t="s">
        <v>101</v>
      </c>
      <c r="C53" s="190" t="s">
        <v>47</v>
      </c>
      <c r="D53" s="190" t="s">
        <v>194</v>
      </c>
      <c r="E53" s="190" t="s">
        <v>94</v>
      </c>
      <c r="F53" s="190" t="s">
        <v>80</v>
      </c>
      <c r="G53" s="190" t="s">
        <v>48</v>
      </c>
      <c r="H53" s="190" t="s">
        <v>195</v>
      </c>
      <c r="I53" s="190" t="s">
        <v>208</v>
      </c>
      <c r="J53" s="190" t="s">
        <v>225</v>
      </c>
      <c r="K53" s="190" t="s">
        <v>94</v>
      </c>
      <c r="L53" s="190" t="s">
        <v>96</v>
      </c>
      <c r="M53" s="190" t="s">
        <v>196</v>
      </c>
      <c r="N53" s="189" t="s">
        <v>83</v>
      </c>
      <c r="O53" s="189" t="s">
        <v>50</v>
      </c>
      <c r="P53" s="189" t="s">
        <v>212</v>
      </c>
      <c r="Q53" s="163"/>
      <c r="R53" s="164"/>
      <c r="S53" s="163"/>
      <c r="T53" s="191">
        <v>684.09</v>
      </c>
      <c r="U53" s="191">
        <v>0</v>
      </c>
      <c r="V53" s="191">
        <v>684.09</v>
      </c>
      <c r="W53" s="128"/>
    </row>
    <row r="54" spans="1:25">
      <c r="A54" s="189" t="s">
        <v>251</v>
      </c>
      <c r="B54" s="190" t="s">
        <v>101</v>
      </c>
      <c r="C54" s="190" t="s">
        <v>47</v>
      </c>
      <c r="D54" s="190" t="s">
        <v>194</v>
      </c>
      <c r="E54" s="190" t="s">
        <v>94</v>
      </c>
      <c r="F54" s="190" t="s">
        <v>80</v>
      </c>
      <c r="G54" s="190" t="s">
        <v>48</v>
      </c>
      <c r="H54" s="190" t="s">
        <v>195</v>
      </c>
      <c r="I54" s="190" t="s">
        <v>208</v>
      </c>
      <c r="J54" s="190" t="s">
        <v>225</v>
      </c>
      <c r="K54" s="190" t="s">
        <v>94</v>
      </c>
      <c r="L54" s="190" t="s">
        <v>96</v>
      </c>
      <c r="M54" s="190" t="s">
        <v>196</v>
      </c>
      <c r="N54" s="189" t="s">
        <v>83</v>
      </c>
      <c r="O54" s="189" t="s">
        <v>50</v>
      </c>
      <c r="P54" s="189" t="s">
        <v>212</v>
      </c>
      <c r="Q54" s="163"/>
      <c r="R54" s="164"/>
      <c r="S54" s="163"/>
      <c r="T54" s="191">
        <v>13854.88</v>
      </c>
      <c r="U54" s="191">
        <v>0</v>
      </c>
      <c r="V54" s="191">
        <v>13854.88</v>
      </c>
      <c r="W54" s="128"/>
    </row>
    <row r="55" spans="1:25">
      <c r="A55" s="189" t="s">
        <v>252</v>
      </c>
      <c r="B55" s="190" t="s">
        <v>101</v>
      </c>
      <c r="C55" s="190" t="s">
        <v>47</v>
      </c>
      <c r="D55" s="190" t="s">
        <v>194</v>
      </c>
      <c r="E55" s="190" t="s">
        <v>94</v>
      </c>
      <c r="F55" s="190" t="s">
        <v>80</v>
      </c>
      <c r="G55" s="190" t="s">
        <v>48</v>
      </c>
      <c r="H55" s="190" t="s">
        <v>195</v>
      </c>
      <c r="I55" s="190" t="s">
        <v>208</v>
      </c>
      <c r="J55" s="190" t="s">
        <v>225</v>
      </c>
      <c r="K55" s="190" t="s">
        <v>94</v>
      </c>
      <c r="L55" s="190" t="s">
        <v>96</v>
      </c>
      <c r="M55" s="190" t="s">
        <v>196</v>
      </c>
      <c r="N55" s="189" t="s">
        <v>83</v>
      </c>
      <c r="O55" s="189" t="s">
        <v>50</v>
      </c>
      <c r="P55" s="189" t="s">
        <v>212</v>
      </c>
      <c r="Q55" s="163"/>
      <c r="R55" s="164"/>
      <c r="S55" s="163"/>
      <c r="T55" s="191">
        <v>9755.43</v>
      </c>
      <c r="U55" s="191">
        <v>0</v>
      </c>
      <c r="V55" s="191">
        <v>9755.43</v>
      </c>
      <c r="W55" s="128"/>
    </row>
    <row r="56" spans="1:25">
      <c r="A56" s="189" t="s">
        <v>253</v>
      </c>
      <c r="B56" s="190" t="s">
        <v>101</v>
      </c>
      <c r="C56" s="190" t="s">
        <v>47</v>
      </c>
      <c r="D56" s="190" t="s">
        <v>194</v>
      </c>
      <c r="E56" s="190" t="s">
        <v>94</v>
      </c>
      <c r="F56" s="190" t="s">
        <v>80</v>
      </c>
      <c r="G56" s="190" t="s">
        <v>48</v>
      </c>
      <c r="H56" s="190" t="s">
        <v>195</v>
      </c>
      <c r="I56" s="190" t="s">
        <v>208</v>
      </c>
      <c r="J56" s="190" t="s">
        <v>225</v>
      </c>
      <c r="K56" s="190" t="s">
        <v>94</v>
      </c>
      <c r="L56" s="190" t="s">
        <v>96</v>
      </c>
      <c r="M56" s="190" t="s">
        <v>196</v>
      </c>
      <c r="N56" s="189" t="s">
        <v>83</v>
      </c>
      <c r="O56" s="189" t="s">
        <v>50</v>
      </c>
      <c r="P56" s="189" t="s">
        <v>212</v>
      </c>
      <c r="Q56" s="163"/>
      <c r="R56" s="164"/>
      <c r="S56" s="163"/>
      <c r="T56" s="191">
        <v>9864.34</v>
      </c>
      <c r="U56" s="191">
        <v>0</v>
      </c>
      <c r="V56" s="191">
        <v>9864.34</v>
      </c>
      <c r="W56" s="128"/>
    </row>
    <row r="57" spans="1:25">
      <c r="A57" s="189" t="s">
        <v>254</v>
      </c>
      <c r="B57" s="190" t="s">
        <v>101</v>
      </c>
      <c r="C57" s="190" t="s">
        <v>47</v>
      </c>
      <c r="D57" s="190" t="s">
        <v>194</v>
      </c>
      <c r="E57" s="190" t="s">
        <v>94</v>
      </c>
      <c r="F57" s="190" t="s">
        <v>80</v>
      </c>
      <c r="G57" s="190" t="s">
        <v>48</v>
      </c>
      <c r="H57" s="190" t="s">
        <v>195</v>
      </c>
      <c r="I57" s="190" t="s">
        <v>208</v>
      </c>
      <c r="J57" s="190" t="s">
        <v>225</v>
      </c>
      <c r="K57" s="190" t="s">
        <v>94</v>
      </c>
      <c r="L57" s="190" t="s">
        <v>96</v>
      </c>
      <c r="M57" s="190" t="s">
        <v>196</v>
      </c>
      <c r="N57" s="189" t="s">
        <v>83</v>
      </c>
      <c r="O57" s="189" t="s">
        <v>50</v>
      </c>
      <c r="P57" s="189" t="s">
        <v>212</v>
      </c>
      <c r="Q57" s="163"/>
      <c r="R57" s="164"/>
      <c r="S57" s="163"/>
      <c r="T57" s="191">
        <v>10368.44</v>
      </c>
      <c r="U57" s="191">
        <v>0</v>
      </c>
      <c r="V57" s="191">
        <v>10368.44</v>
      </c>
      <c r="W57" s="128"/>
    </row>
    <row r="58" spans="1:25">
      <c r="A58" s="189" t="s">
        <v>255</v>
      </c>
      <c r="B58" s="190" t="s">
        <v>101</v>
      </c>
      <c r="C58" s="190" t="s">
        <v>47</v>
      </c>
      <c r="D58" s="190" t="s">
        <v>194</v>
      </c>
      <c r="E58" s="190" t="s">
        <v>94</v>
      </c>
      <c r="F58" s="190" t="s">
        <v>80</v>
      </c>
      <c r="G58" s="190" t="s">
        <v>48</v>
      </c>
      <c r="H58" s="190" t="s">
        <v>195</v>
      </c>
      <c r="I58" s="190" t="s">
        <v>208</v>
      </c>
      <c r="J58" s="190" t="s">
        <v>225</v>
      </c>
      <c r="K58" s="190" t="s">
        <v>94</v>
      </c>
      <c r="L58" s="190" t="s">
        <v>96</v>
      </c>
      <c r="M58" s="190" t="s">
        <v>196</v>
      </c>
      <c r="N58" s="189" t="s">
        <v>83</v>
      </c>
      <c r="O58" s="189" t="s">
        <v>50</v>
      </c>
      <c r="P58" s="189" t="s">
        <v>212</v>
      </c>
      <c r="Q58" s="163"/>
      <c r="R58" s="164"/>
      <c r="S58" s="163"/>
      <c r="T58" s="191">
        <v>10368.44</v>
      </c>
      <c r="U58" s="191">
        <v>0</v>
      </c>
      <c r="V58" s="191">
        <v>10368.44</v>
      </c>
      <c r="W58" s="128"/>
    </row>
    <row r="59" spans="1:25">
      <c r="A59" s="189" t="s">
        <v>256</v>
      </c>
      <c r="B59" s="190" t="s">
        <v>101</v>
      </c>
      <c r="C59" s="190" t="s">
        <v>47</v>
      </c>
      <c r="D59" s="190" t="s">
        <v>194</v>
      </c>
      <c r="E59" s="190" t="s">
        <v>94</v>
      </c>
      <c r="F59" s="190" t="s">
        <v>80</v>
      </c>
      <c r="G59" s="190" t="s">
        <v>48</v>
      </c>
      <c r="H59" s="190" t="s">
        <v>195</v>
      </c>
      <c r="I59" s="190" t="s">
        <v>208</v>
      </c>
      <c r="J59" s="190" t="s">
        <v>225</v>
      </c>
      <c r="K59" s="190" t="s">
        <v>94</v>
      </c>
      <c r="L59" s="190" t="s">
        <v>96</v>
      </c>
      <c r="M59" s="190" t="s">
        <v>196</v>
      </c>
      <c r="N59" s="189" t="s">
        <v>83</v>
      </c>
      <c r="O59" s="189" t="s">
        <v>50</v>
      </c>
      <c r="P59" s="189" t="s">
        <v>212</v>
      </c>
      <c r="Q59" s="163"/>
      <c r="R59" s="164"/>
      <c r="S59" s="163"/>
      <c r="T59" s="191">
        <v>10337.02</v>
      </c>
      <c r="U59" s="191">
        <v>0</v>
      </c>
      <c r="V59" s="191">
        <v>10337.02</v>
      </c>
      <c r="W59" s="128"/>
    </row>
    <row r="60" spans="1:25">
      <c r="A60" s="189" t="s">
        <v>257</v>
      </c>
      <c r="B60" s="190" t="s">
        <v>101</v>
      </c>
      <c r="C60" s="190" t="s">
        <v>47</v>
      </c>
      <c r="D60" s="190" t="s">
        <v>194</v>
      </c>
      <c r="E60" s="190" t="s">
        <v>94</v>
      </c>
      <c r="F60" s="190" t="s">
        <v>80</v>
      </c>
      <c r="G60" s="190" t="s">
        <v>48</v>
      </c>
      <c r="H60" s="190" t="s">
        <v>195</v>
      </c>
      <c r="I60" s="190" t="s">
        <v>208</v>
      </c>
      <c r="J60" s="190" t="s">
        <v>225</v>
      </c>
      <c r="K60" s="190" t="s">
        <v>94</v>
      </c>
      <c r="L60" s="190" t="s">
        <v>96</v>
      </c>
      <c r="M60" s="190" t="s">
        <v>196</v>
      </c>
      <c r="N60" s="189" t="s">
        <v>83</v>
      </c>
      <c r="O60" s="189" t="s">
        <v>50</v>
      </c>
      <c r="P60" s="189" t="s">
        <v>212</v>
      </c>
      <c r="Q60" s="163"/>
      <c r="R60" s="164"/>
      <c r="S60" s="163"/>
      <c r="T60" s="191">
        <v>14451.95</v>
      </c>
      <c r="U60" s="191">
        <v>0</v>
      </c>
      <c r="V60" s="191">
        <v>14451.95</v>
      </c>
      <c r="W60" s="128"/>
    </row>
    <row r="61" spans="1:25">
      <c r="A61" s="189" t="s">
        <v>258</v>
      </c>
      <c r="B61" s="190" t="s">
        <v>101</v>
      </c>
      <c r="C61" s="190" t="s">
        <v>47</v>
      </c>
      <c r="D61" s="190" t="s">
        <v>194</v>
      </c>
      <c r="E61" s="190" t="s">
        <v>94</v>
      </c>
      <c r="F61" s="190" t="s">
        <v>80</v>
      </c>
      <c r="G61" s="190" t="s">
        <v>48</v>
      </c>
      <c r="H61" s="190" t="s">
        <v>195</v>
      </c>
      <c r="I61" s="190" t="s">
        <v>208</v>
      </c>
      <c r="J61" s="190" t="s">
        <v>225</v>
      </c>
      <c r="K61" s="190" t="s">
        <v>94</v>
      </c>
      <c r="L61" s="190" t="s">
        <v>96</v>
      </c>
      <c r="M61" s="190" t="s">
        <v>196</v>
      </c>
      <c r="N61" s="189" t="s">
        <v>83</v>
      </c>
      <c r="O61" s="189" t="s">
        <v>50</v>
      </c>
      <c r="P61" s="189" t="s">
        <v>212</v>
      </c>
      <c r="Q61" s="163"/>
      <c r="R61" s="164"/>
      <c r="S61" s="163"/>
      <c r="T61" s="191">
        <v>14451.95</v>
      </c>
      <c r="U61" s="191">
        <v>0</v>
      </c>
      <c r="V61" s="191">
        <v>14451.95</v>
      </c>
      <c r="W61" s="128"/>
    </row>
    <row r="62" spans="1:25">
      <c r="A62" s="189" t="s">
        <v>272</v>
      </c>
      <c r="B62" s="190" t="s">
        <v>101</v>
      </c>
      <c r="C62" s="190" t="s">
        <v>47</v>
      </c>
      <c r="D62" s="190" t="s">
        <v>194</v>
      </c>
      <c r="E62" s="190" t="s">
        <v>94</v>
      </c>
      <c r="F62" s="190" t="s">
        <v>80</v>
      </c>
      <c r="G62" s="190" t="s">
        <v>48</v>
      </c>
      <c r="H62" s="190" t="s">
        <v>195</v>
      </c>
      <c r="I62" s="190" t="s">
        <v>208</v>
      </c>
      <c r="J62" s="190" t="s">
        <v>225</v>
      </c>
      <c r="K62" s="190" t="s">
        <v>94</v>
      </c>
      <c r="L62" s="190" t="s">
        <v>96</v>
      </c>
      <c r="M62" s="190" t="s">
        <v>196</v>
      </c>
      <c r="N62" s="189" t="s">
        <v>83</v>
      </c>
      <c r="O62" s="189" t="s">
        <v>50</v>
      </c>
      <c r="P62" s="189" t="s">
        <v>212</v>
      </c>
      <c r="Q62" s="163"/>
      <c r="R62" s="164"/>
      <c r="S62" s="163"/>
      <c r="T62" s="191">
        <v>13820.81</v>
      </c>
      <c r="U62" s="191">
        <v>0</v>
      </c>
      <c r="V62" s="191">
        <v>13820.81</v>
      </c>
      <c r="W62" s="128"/>
    </row>
    <row r="63" spans="1:25">
      <c r="A63" s="77"/>
      <c r="B63" s="78"/>
      <c r="C63" s="78"/>
      <c r="D63" s="78"/>
      <c r="E63" s="78"/>
      <c r="F63" s="78"/>
      <c r="G63" s="78"/>
      <c r="H63" s="78"/>
      <c r="I63" s="192" t="s">
        <v>210</v>
      </c>
      <c r="J63" s="78"/>
      <c r="K63" s="78"/>
      <c r="L63" s="78"/>
      <c r="M63" s="78"/>
      <c r="N63" s="77"/>
      <c r="O63" s="77"/>
      <c r="P63" s="77"/>
      <c r="Q63" s="77"/>
      <c r="R63" s="78"/>
      <c r="S63" s="77"/>
      <c r="T63" s="193">
        <v>127468.21</v>
      </c>
      <c r="U63" s="193">
        <v>0</v>
      </c>
      <c r="V63" s="193">
        <v>127468.21</v>
      </c>
      <c r="W63" s="202" t="s">
        <v>217</v>
      </c>
      <c r="Y63" s="105"/>
    </row>
    <row r="64" spans="1:25">
      <c r="A64" s="194" t="s">
        <v>73</v>
      </c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193">
        <v>576923.09</v>
      </c>
      <c r="U64" s="193">
        <v>3297.41</v>
      </c>
      <c r="V64" s="193">
        <v>573625.68000000005</v>
      </c>
      <c r="W64" s="202" t="s">
        <v>267</v>
      </c>
    </row>
    <row r="65" spans="1:25">
      <c r="A65" s="114" t="s">
        <v>34</v>
      </c>
    </row>
    <row r="66" spans="1:25" ht="13.35" customHeight="1"/>
    <row r="67" spans="1:25">
      <c r="V67" s="206"/>
      <c r="W67" s="201"/>
      <c r="Y67" s="105"/>
    </row>
    <row r="68" spans="1:25">
      <c r="V68" s="206"/>
      <c r="W68" s="201"/>
      <c r="Y68" s="105"/>
    </row>
  </sheetData>
  <autoFilter ref="A11:Z65" xr:uid="{00000000-0001-0000-0100-000000000000}"/>
  <hyperlinks>
    <hyperlink ref="W50" location="'1 Income'!C21" display="c" xr:uid="{F8915BB4-E5A6-48C4-BBFD-586D5F45F7D5}"/>
    <hyperlink ref="W37" location="'1 Income'!C20" display="b" xr:uid="{779B9B6B-569F-487F-AB11-63E072CE3FE4}"/>
    <hyperlink ref="W24" location="'1 Income'!C19" display="a" xr:uid="{4447383C-327B-4BC0-BA6E-B5D901D3501A}"/>
    <hyperlink ref="W63" location="'1 Income'!C22" display="d" xr:uid="{30BCF6E8-A196-4706-95E7-E719F2FA3075}"/>
  </hyperlinks>
  <pageMargins left="0.5" right="0.5" top="0.5" bottom="0.5" header="0.25" footer="0.25"/>
  <pageSetup scale="58" firstPageNumber="2" orientation="landscape" useFirstPageNumber="1" horizontalDpi="300" verticalDpi="300" r:id="rId1"/>
  <headerFooter alignWithMargins="0">
    <oddFooter>&amp;L&amp;F
&amp;A&amp;R&amp;P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N69"/>
  <sheetViews>
    <sheetView workbookViewId="0">
      <selection activeCell="P41" sqref="P41"/>
    </sheetView>
  </sheetViews>
  <sheetFormatPr defaultRowHeight="12.75"/>
  <cols>
    <col min="1" max="1" width="17.140625" customWidth="1"/>
    <col min="2" max="2" width="26.7109375" customWidth="1"/>
    <col min="9" max="9" width="11.28515625" bestFit="1" customWidth="1"/>
    <col min="10" max="10" width="11.42578125" bestFit="1" customWidth="1"/>
    <col min="11" max="11" width="25.28515625" bestFit="1" customWidth="1"/>
    <col min="12" max="12" width="10.28515625" bestFit="1" customWidth="1"/>
    <col min="13" max="13" width="10.140625" customWidth="1"/>
    <col min="14" max="14" width="10.5703125" customWidth="1"/>
  </cols>
  <sheetData>
    <row r="1" spans="1:14" ht="25.5">
      <c r="A1" s="3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>
      <c r="A2" s="3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22.5">
      <c r="A3" s="4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5">
      <c r="A4" s="5" t="s">
        <v>34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22.5">
      <c r="A5" s="5"/>
      <c r="B5" s="6" t="s">
        <v>85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5">
      <c r="A6" s="7" t="s">
        <v>35</v>
      </c>
      <c r="B6" s="6" t="s">
        <v>86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5">
      <c r="A7" s="7" t="s">
        <v>35</v>
      </c>
      <c r="B7" s="6" t="s">
        <v>87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5">
      <c r="A8" s="7" t="s">
        <v>35</v>
      </c>
      <c r="B8" s="6" t="s">
        <v>88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5">
      <c r="A9" s="7" t="s">
        <v>35</v>
      </c>
      <c r="B9" s="6" t="s">
        <v>89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15">
      <c r="A10" s="5" t="s">
        <v>34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33.75">
      <c r="A11" s="8" t="s">
        <v>36</v>
      </c>
      <c r="B11" s="9" t="s">
        <v>37</v>
      </c>
      <c r="C11" s="9" t="s">
        <v>38</v>
      </c>
      <c r="D11" s="9" t="s">
        <v>76</v>
      </c>
      <c r="E11" s="8" t="s">
        <v>77</v>
      </c>
      <c r="F11" s="9" t="s">
        <v>39</v>
      </c>
      <c r="G11" s="8" t="s">
        <v>78</v>
      </c>
      <c r="H11" s="9" t="s">
        <v>18</v>
      </c>
      <c r="I11" s="8" t="s">
        <v>79</v>
      </c>
      <c r="J11" s="8" t="s">
        <v>40</v>
      </c>
      <c r="K11" s="8" t="s">
        <v>41</v>
      </c>
      <c r="L11" s="9" t="s">
        <v>42</v>
      </c>
      <c r="M11" s="8" t="s">
        <v>43</v>
      </c>
      <c r="N11" s="10" t="s">
        <v>44</v>
      </c>
    </row>
    <row r="12" spans="1:14">
      <c r="A12" s="11" t="s">
        <v>45</v>
      </c>
      <c r="B12" s="12" t="s">
        <v>46</v>
      </c>
      <c r="C12" s="12" t="s">
        <v>47</v>
      </c>
      <c r="D12" s="12" t="s">
        <v>80</v>
      </c>
      <c r="E12" s="11" t="s">
        <v>81</v>
      </c>
      <c r="F12" s="12" t="s">
        <v>48</v>
      </c>
      <c r="G12" s="11" t="s">
        <v>82</v>
      </c>
      <c r="H12" s="12" t="s">
        <v>49</v>
      </c>
      <c r="I12" s="11" t="s">
        <v>83</v>
      </c>
      <c r="J12" s="11" t="s">
        <v>50</v>
      </c>
      <c r="K12" s="11" t="s">
        <v>51</v>
      </c>
      <c r="L12" s="13">
        <v>243441.98</v>
      </c>
      <c r="M12" s="13">
        <v>0</v>
      </c>
      <c r="N12" s="14">
        <v>243441.98</v>
      </c>
    </row>
    <row r="13" spans="1:14">
      <c r="A13" s="11" t="s">
        <v>52</v>
      </c>
      <c r="B13" s="12" t="s">
        <v>46</v>
      </c>
      <c r="C13" s="12" t="s">
        <v>47</v>
      </c>
      <c r="D13" s="12" t="s">
        <v>80</v>
      </c>
      <c r="E13" s="11" t="s">
        <v>81</v>
      </c>
      <c r="F13" s="12" t="s">
        <v>48</v>
      </c>
      <c r="G13" s="11" t="s">
        <v>82</v>
      </c>
      <c r="H13" s="12" t="s">
        <v>49</v>
      </c>
      <c r="I13" s="11" t="s">
        <v>83</v>
      </c>
      <c r="J13" s="11" t="s">
        <v>50</v>
      </c>
      <c r="K13" s="11" t="s">
        <v>51</v>
      </c>
      <c r="L13" s="13">
        <v>243441.98</v>
      </c>
      <c r="M13" s="13">
        <v>0</v>
      </c>
      <c r="N13" s="14">
        <v>243441.98</v>
      </c>
    </row>
    <row r="14" spans="1:14">
      <c r="A14" s="11" t="s">
        <v>53</v>
      </c>
      <c r="B14" s="12" t="s">
        <v>46</v>
      </c>
      <c r="C14" s="12" t="s">
        <v>47</v>
      </c>
      <c r="D14" s="12" t="s">
        <v>80</v>
      </c>
      <c r="E14" s="11" t="s">
        <v>81</v>
      </c>
      <c r="F14" s="12" t="s">
        <v>48</v>
      </c>
      <c r="G14" s="11" t="s">
        <v>82</v>
      </c>
      <c r="H14" s="12" t="s">
        <v>49</v>
      </c>
      <c r="I14" s="11" t="s">
        <v>83</v>
      </c>
      <c r="J14" s="11" t="s">
        <v>50</v>
      </c>
      <c r="K14" s="11" t="s">
        <v>51</v>
      </c>
      <c r="L14" s="13">
        <v>243441.98</v>
      </c>
      <c r="M14" s="13">
        <v>0</v>
      </c>
      <c r="N14" s="14">
        <v>243441.98</v>
      </c>
    </row>
    <row r="15" spans="1:14">
      <c r="A15" s="11" t="s">
        <v>54</v>
      </c>
      <c r="B15" s="12" t="s">
        <v>46</v>
      </c>
      <c r="C15" s="12" t="s">
        <v>47</v>
      </c>
      <c r="D15" s="12" t="s">
        <v>80</v>
      </c>
      <c r="E15" s="11" t="s">
        <v>81</v>
      </c>
      <c r="F15" s="12" t="s">
        <v>48</v>
      </c>
      <c r="G15" s="11" t="s">
        <v>82</v>
      </c>
      <c r="H15" s="12" t="s">
        <v>49</v>
      </c>
      <c r="I15" s="11" t="s">
        <v>83</v>
      </c>
      <c r="J15" s="11" t="s">
        <v>50</v>
      </c>
      <c r="K15" s="11" t="s">
        <v>51</v>
      </c>
      <c r="L15" s="13">
        <v>243441.98</v>
      </c>
      <c r="M15" s="13">
        <v>0</v>
      </c>
      <c r="N15" s="14">
        <v>243441.98</v>
      </c>
    </row>
    <row r="16" spans="1:14">
      <c r="A16" s="11" t="s">
        <v>55</v>
      </c>
      <c r="B16" s="12" t="s">
        <v>46</v>
      </c>
      <c r="C16" s="12" t="s">
        <v>47</v>
      </c>
      <c r="D16" s="12" t="s">
        <v>80</v>
      </c>
      <c r="E16" s="11" t="s">
        <v>81</v>
      </c>
      <c r="F16" s="12" t="s">
        <v>48</v>
      </c>
      <c r="G16" s="11" t="s">
        <v>82</v>
      </c>
      <c r="H16" s="12" t="s">
        <v>49</v>
      </c>
      <c r="I16" s="11" t="s">
        <v>83</v>
      </c>
      <c r="J16" s="11" t="s">
        <v>50</v>
      </c>
      <c r="K16" s="11" t="s">
        <v>51</v>
      </c>
      <c r="L16" s="13">
        <v>243441.98</v>
      </c>
      <c r="M16" s="13">
        <v>0</v>
      </c>
      <c r="N16" s="14">
        <v>243441.98</v>
      </c>
    </row>
    <row r="17" spans="1:14">
      <c r="A17" s="11" t="s">
        <v>56</v>
      </c>
      <c r="B17" s="12" t="s">
        <v>46</v>
      </c>
      <c r="C17" s="12" t="s">
        <v>47</v>
      </c>
      <c r="D17" s="12" t="s">
        <v>80</v>
      </c>
      <c r="E17" s="11" t="s">
        <v>81</v>
      </c>
      <c r="F17" s="12" t="s">
        <v>48</v>
      </c>
      <c r="G17" s="11" t="s">
        <v>82</v>
      </c>
      <c r="H17" s="12" t="s">
        <v>49</v>
      </c>
      <c r="I17" s="11" t="s">
        <v>83</v>
      </c>
      <c r="J17" s="11" t="s">
        <v>50</v>
      </c>
      <c r="K17" s="11" t="s">
        <v>51</v>
      </c>
      <c r="L17" s="13">
        <v>243441.98</v>
      </c>
      <c r="M17" s="13">
        <v>0</v>
      </c>
      <c r="N17" s="14">
        <v>243441.98</v>
      </c>
    </row>
    <row r="18" spans="1:14">
      <c r="A18" s="11" t="s">
        <v>57</v>
      </c>
      <c r="B18" s="12" t="s">
        <v>46</v>
      </c>
      <c r="C18" s="12" t="s">
        <v>47</v>
      </c>
      <c r="D18" s="12" t="s">
        <v>80</v>
      </c>
      <c r="E18" s="11" t="s">
        <v>81</v>
      </c>
      <c r="F18" s="12" t="s">
        <v>48</v>
      </c>
      <c r="G18" s="11" t="s">
        <v>82</v>
      </c>
      <c r="H18" s="12" t="s">
        <v>49</v>
      </c>
      <c r="I18" s="11" t="s">
        <v>83</v>
      </c>
      <c r="J18" s="11" t="s">
        <v>50</v>
      </c>
      <c r="K18" s="11" t="s">
        <v>51</v>
      </c>
      <c r="L18" s="13">
        <v>196024.42</v>
      </c>
      <c r="M18" s="13">
        <v>0</v>
      </c>
      <c r="N18" s="14">
        <v>196024.42</v>
      </c>
    </row>
    <row r="19" spans="1:14">
      <c r="A19" s="11" t="s">
        <v>58</v>
      </c>
      <c r="B19" s="12" t="s">
        <v>46</v>
      </c>
      <c r="C19" s="12" t="s">
        <v>47</v>
      </c>
      <c r="D19" s="12" t="s">
        <v>80</v>
      </c>
      <c r="E19" s="11" t="s">
        <v>81</v>
      </c>
      <c r="F19" s="12" t="s">
        <v>48</v>
      </c>
      <c r="G19" s="11" t="s">
        <v>82</v>
      </c>
      <c r="H19" s="12" t="s">
        <v>49</v>
      </c>
      <c r="I19" s="11" t="s">
        <v>83</v>
      </c>
      <c r="J19" s="11" t="s">
        <v>50</v>
      </c>
      <c r="K19" s="11" t="s">
        <v>51</v>
      </c>
      <c r="L19" s="13">
        <v>196024.42</v>
      </c>
      <c r="M19" s="13">
        <v>0</v>
      </c>
      <c r="N19" s="14">
        <v>196024.42</v>
      </c>
    </row>
    <row r="20" spans="1:14">
      <c r="A20" s="11" t="s">
        <v>59</v>
      </c>
      <c r="B20" s="12" t="s">
        <v>46</v>
      </c>
      <c r="C20" s="12" t="s">
        <v>47</v>
      </c>
      <c r="D20" s="12" t="s">
        <v>80</v>
      </c>
      <c r="E20" s="11" t="s">
        <v>81</v>
      </c>
      <c r="F20" s="12" t="s">
        <v>48</v>
      </c>
      <c r="G20" s="11" t="s">
        <v>82</v>
      </c>
      <c r="H20" s="12" t="s">
        <v>49</v>
      </c>
      <c r="I20" s="11" t="s">
        <v>83</v>
      </c>
      <c r="J20" s="11" t="s">
        <v>50</v>
      </c>
      <c r="K20" s="11" t="s">
        <v>51</v>
      </c>
      <c r="L20" s="13">
        <v>196024.42</v>
      </c>
      <c r="M20" s="13">
        <v>0</v>
      </c>
      <c r="N20" s="14">
        <v>196024.42</v>
      </c>
    </row>
    <row r="21" spans="1:14">
      <c r="A21" s="11" t="s">
        <v>60</v>
      </c>
      <c r="B21" s="12" t="s">
        <v>46</v>
      </c>
      <c r="C21" s="12" t="s">
        <v>47</v>
      </c>
      <c r="D21" s="12" t="s">
        <v>80</v>
      </c>
      <c r="E21" s="11" t="s">
        <v>81</v>
      </c>
      <c r="F21" s="12" t="s">
        <v>48</v>
      </c>
      <c r="G21" s="11" t="s">
        <v>82</v>
      </c>
      <c r="H21" s="12" t="s">
        <v>49</v>
      </c>
      <c r="I21" s="11" t="s">
        <v>83</v>
      </c>
      <c r="J21" s="11" t="s">
        <v>50</v>
      </c>
      <c r="K21" s="11" t="s">
        <v>51</v>
      </c>
      <c r="L21" s="13">
        <v>196024.42</v>
      </c>
      <c r="M21" s="13">
        <v>0</v>
      </c>
      <c r="N21" s="14">
        <v>196024.42</v>
      </c>
    </row>
    <row r="22" spans="1:14">
      <c r="A22" s="11" t="s">
        <v>61</v>
      </c>
      <c r="B22" s="12" t="s">
        <v>46</v>
      </c>
      <c r="C22" s="12" t="s">
        <v>47</v>
      </c>
      <c r="D22" s="12" t="s">
        <v>80</v>
      </c>
      <c r="E22" s="11" t="s">
        <v>81</v>
      </c>
      <c r="F22" s="12" t="s">
        <v>48</v>
      </c>
      <c r="G22" s="11" t="s">
        <v>82</v>
      </c>
      <c r="H22" s="12" t="s">
        <v>49</v>
      </c>
      <c r="I22" s="11" t="s">
        <v>83</v>
      </c>
      <c r="J22" s="11" t="s">
        <v>50</v>
      </c>
      <c r="K22" s="11" t="s">
        <v>51</v>
      </c>
      <c r="L22" s="13">
        <v>196024.42</v>
      </c>
      <c r="M22" s="13">
        <v>0</v>
      </c>
      <c r="N22" s="14">
        <v>196024.42</v>
      </c>
    </row>
    <row r="23" spans="1:14">
      <c r="A23" s="11" t="s">
        <v>62</v>
      </c>
      <c r="B23" s="12" t="s">
        <v>46</v>
      </c>
      <c r="C23" s="12" t="s">
        <v>47</v>
      </c>
      <c r="D23" s="12" t="s">
        <v>80</v>
      </c>
      <c r="E23" s="11" t="s">
        <v>81</v>
      </c>
      <c r="F23" s="12" t="s">
        <v>48</v>
      </c>
      <c r="G23" s="11" t="s">
        <v>82</v>
      </c>
      <c r="H23" s="12" t="s">
        <v>49</v>
      </c>
      <c r="I23" s="11" t="s">
        <v>83</v>
      </c>
      <c r="J23" s="11" t="s">
        <v>50</v>
      </c>
      <c r="K23" s="11" t="s">
        <v>51</v>
      </c>
      <c r="L23" s="13">
        <v>67300.12</v>
      </c>
      <c r="M23" s="13">
        <v>0</v>
      </c>
      <c r="N23" s="14">
        <v>67300.12</v>
      </c>
    </row>
    <row r="24" spans="1:14" ht="15">
      <c r="A24" s="15"/>
      <c r="B24" s="16"/>
      <c r="C24" s="16"/>
      <c r="D24" s="16"/>
      <c r="E24" s="15"/>
      <c r="F24" s="16"/>
      <c r="G24" s="15"/>
      <c r="H24" s="17" t="s">
        <v>63</v>
      </c>
      <c r="I24" s="15"/>
      <c r="J24" s="15"/>
      <c r="K24" s="15"/>
      <c r="L24" s="18">
        <v>2508074.1</v>
      </c>
      <c r="M24" s="18">
        <v>0</v>
      </c>
      <c r="N24" s="19">
        <v>2508074.1</v>
      </c>
    </row>
    <row r="25" spans="1:14">
      <c r="A25" s="11" t="s">
        <v>45</v>
      </c>
      <c r="B25" s="12" t="s">
        <v>46</v>
      </c>
      <c r="C25" s="12" t="s">
        <v>47</v>
      </c>
      <c r="D25" s="12" t="s">
        <v>80</v>
      </c>
      <c r="E25" s="11" t="s">
        <v>81</v>
      </c>
      <c r="F25" s="12" t="s">
        <v>48</v>
      </c>
      <c r="G25" s="11" t="s">
        <v>82</v>
      </c>
      <c r="H25" s="12" t="s">
        <v>64</v>
      </c>
      <c r="I25" s="11" t="s">
        <v>83</v>
      </c>
      <c r="J25" s="11" t="s">
        <v>50</v>
      </c>
      <c r="K25" s="11" t="s">
        <v>65</v>
      </c>
      <c r="L25" s="13">
        <v>22137.3</v>
      </c>
      <c r="M25" s="13">
        <v>0</v>
      </c>
      <c r="N25" s="14">
        <v>22137.3</v>
      </c>
    </row>
    <row r="26" spans="1:14">
      <c r="A26" s="11" t="s">
        <v>52</v>
      </c>
      <c r="B26" s="12" t="s">
        <v>46</v>
      </c>
      <c r="C26" s="12" t="s">
        <v>47</v>
      </c>
      <c r="D26" s="12" t="s">
        <v>80</v>
      </c>
      <c r="E26" s="11" t="s">
        <v>81</v>
      </c>
      <c r="F26" s="12" t="s">
        <v>48</v>
      </c>
      <c r="G26" s="11" t="s">
        <v>82</v>
      </c>
      <c r="H26" s="12" t="s">
        <v>64</v>
      </c>
      <c r="I26" s="11" t="s">
        <v>83</v>
      </c>
      <c r="J26" s="11" t="s">
        <v>50</v>
      </c>
      <c r="K26" s="11" t="s">
        <v>65</v>
      </c>
      <c r="L26" s="13">
        <v>22137.3</v>
      </c>
      <c r="M26" s="13">
        <v>0</v>
      </c>
      <c r="N26" s="14">
        <v>22137.3</v>
      </c>
    </row>
    <row r="27" spans="1:14">
      <c r="A27" s="11" t="s">
        <v>53</v>
      </c>
      <c r="B27" s="12" t="s">
        <v>46</v>
      </c>
      <c r="C27" s="12" t="s">
        <v>47</v>
      </c>
      <c r="D27" s="12" t="s">
        <v>80</v>
      </c>
      <c r="E27" s="11" t="s">
        <v>81</v>
      </c>
      <c r="F27" s="12" t="s">
        <v>48</v>
      </c>
      <c r="G27" s="11" t="s">
        <v>82</v>
      </c>
      <c r="H27" s="12" t="s">
        <v>64</v>
      </c>
      <c r="I27" s="11" t="s">
        <v>83</v>
      </c>
      <c r="J27" s="11" t="s">
        <v>50</v>
      </c>
      <c r="K27" s="11" t="s">
        <v>65</v>
      </c>
      <c r="L27" s="13">
        <v>22137.3</v>
      </c>
      <c r="M27" s="13">
        <v>0</v>
      </c>
      <c r="N27" s="14">
        <v>22137.3</v>
      </c>
    </row>
    <row r="28" spans="1:14">
      <c r="A28" s="11" t="s">
        <v>54</v>
      </c>
      <c r="B28" s="12" t="s">
        <v>46</v>
      </c>
      <c r="C28" s="12" t="s">
        <v>47</v>
      </c>
      <c r="D28" s="12" t="s">
        <v>80</v>
      </c>
      <c r="E28" s="11" t="s">
        <v>81</v>
      </c>
      <c r="F28" s="12" t="s">
        <v>48</v>
      </c>
      <c r="G28" s="11" t="s">
        <v>82</v>
      </c>
      <c r="H28" s="12" t="s">
        <v>64</v>
      </c>
      <c r="I28" s="11" t="s">
        <v>83</v>
      </c>
      <c r="J28" s="11" t="s">
        <v>50</v>
      </c>
      <c r="K28" s="11" t="s">
        <v>65</v>
      </c>
      <c r="L28" s="13">
        <v>22137.3</v>
      </c>
      <c r="M28" s="13">
        <v>0</v>
      </c>
      <c r="N28" s="14">
        <v>22137.3</v>
      </c>
    </row>
    <row r="29" spans="1:14">
      <c r="A29" s="11" t="s">
        <v>55</v>
      </c>
      <c r="B29" s="12" t="s">
        <v>46</v>
      </c>
      <c r="C29" s="12" t="s">
        <v>47</v>
      </c>
      <c r="D29" s="12" t="s">
        <v>80</v>
      </c>
      <c r="E29" s="11" t="s">
        <v>81</v>
      </c>
      <c r="F29" s="12" t="s">
        <v>48</v>
      </c>
      <c r="G29" s="11" t="s">
        <v>82</v>
      </c>
      <c r="H29" s="12" t="s">
        <v>64</v>
      </c>
      <c r="I29" s="11" t="s">
        <v>83</v>
      </c>
      <c r="J29" s="11" t="s">
        <v>50</v>
      </c>
      <c r="K29" s="11" t="s">
        <v>65</v>
      </c>
      <c r="L29" s="13">
        <v>22137.3</v>
      </c>
      <c r="M29" s="13">
        <v>0</v>
      </c>
      <c r="N29" s="14">
        <v>22137.3</v>
      </c>
    </row>
    <row r="30" spans="1:14">
      <c r="A30" s="11" t="s">
        <v>56</v>
      </c>
      <c r="B30" s="12" t="s">
        <v>46</v>
      </c>
      <c r="C30" s="12" t="s">
        <v>47</v>
      </c>
      <c r="D30" s="12" t="s">
        <v>80</v>
      </c>
      <c r="E30" s="11" t="s">
        <v>81</v>
      </c>
      <c r="F30" s="12" t="s">
        <v>48</v>
      </c>
      <c r="G30" s="11" t="s">
        <v>82</v>
      </c>
      <c r="H30" s="12" t="s">
        <v>64</v>
      </c>
      <c r="I30" s="11" t="s">
        <v>83</v>
      </c>
      <c r="J30" s="11" t="s">
        <v>50</v>
      </c>
      <c r="K30" s="11" t="s">
        <v>65</v>
      </c>
      <c r="L30" s="13">
        <v>22137.3</v>
      </c>
      <c r="M30" s="13">
        <v>0</v>
      </c>
      <c r="N30" s="14">
        <v>22137.3</v>
      </c>
    </row>
    <row r="31" spans="1:14">
      <c r="A31" s="11" t="s">
        <v>57</v>
      </c>
      <c r="B31" s="12" t="s">
        <v>46</v>
      </c>
      <c r="C31" s="12" t="s">
        <v>47</v>
      </c>
      <c r="D31" s="12" t="s">
        <v>80</v>
      </c>
      <c r="E31" s="11" t="s">
        <v>81</v>
      </c>
      <c r="F31" s="12" t="s">
        <v>48</v>
      </c>
      <c r="G31" s="11" t="s">
        <v>82</v>
      </c>
      <c r="H31" s="12" t="s">
        <v>64</v>
      </c>
      <c r="I31" s="11" t="s">
        <v>83</v>
      </c>
      <c r="J31" s="11" t="s">
        <v>50</v>
      </c>
      <c r="K31" s="11" t="s">
        <v>65</v>
      </c>
      <c r="L31" s="13">
        <v>31976.1</v>
      </c>
      <c r="M31" s="13">
        <v>0</v>
      </c>
      <c r="N31" s="14">
        <v>31976.1</v>
      </c>
    </row>
    <row r="32" spans="1:14">
      <c r="A32" s="11" t="s">
        <v>58</v>
      </c>
      <c r="B32" s="12" t="s">
        <v>46</v>
      </c>
      <c r="C32" s="12" t="s">
        <v>47</v>
      </c>
      <c r="D32" s="12" t="s">
        <v>80</v>
      </c>
      <c r="E32" s="11" t="s">
        <v>81</v>
      </c>
      <c r="F32" s="12" t="s">
        <v>48</v>
      </c>
      <c r="G32" s="11" t="s">
        <v>82</v>
      </c>
      <c r="H32" s="12" t="s">
        <v>64</v>
      </c>
      <c r="I32" s="11" t="s">
        <v>83</v>
      </c>
      <c r="J32" s="11" t="s">
        <v>50</v>
      </c>
      <c r="K32" s="11" t="s">
        <v>65</v>
      </c>
      <c r="L32" s="13">
        <v>31976.1</v>
      </c>
      <c r="M32" s="13">
        <v>0</v>
      </c>
      <c r="N32" s="14">
        <v>31976.1</v>
      </c>
    </row>
    <row r="33" spans="1:14">
      <c r="A33" s="11" t="s">
        <v>59</v>
      </c>
      <c r="B33" s="12" t="s">
        <v>46</v>
      </c>
      <c r="C33" s="12" t="s">
        <v>47</v>
      </c>
      <c r="D33" s="12" t="s">
        <v>80</v>
      </c>
      <c r="E33" s="11" t="s">
        <v>81</v>
      </c>
      <c r="F33" s="12" t="s">
        <v>48</v>
      </c>
      <c r="G33" s="11" t="s">
        <v>82</v>
      </c>
      <c r="H33" s="12" t="s">
        <v>64</v>
      </c>
      <c r="I33" s="11" t="s">
        <v>83</v>
      </c>
      <c r="J33" s="11" t="s">
        <v>50</v>
      </c>
      <c r="K33" s="11" t="s">
        <v>65</v>
      </c>
      <c r="L33" s="13">
        <v>31976.1</v>
      </c>
      <c r="M33" s="13">
        <v>0</v>
      </c>
      <c r="N33" s="14">
        <v>31976.1</v>
      </c>
    </row>
    <row r="34" spans="1:14">
      <c r="A34" s="11" t="s">
        <v>60</v>
      </c>
      <c r="B34" s="12" t="s">
        <v>46</v>
      </c>
      <c r="C34" s="12" t="s">
        <v>47</v>
      </c>
      <c r="D34" s="12" t="s">
        <v>80</v>
      </c>
      <c r="E34" s="11" t="s">
        <v>81</v>
      </c>
      <c r="F34" s="12" t="s">
        <v>48</v>
      </c>
      <c r="G34" s="11" t="s">
        <v>82</v>
      </c>
      <c r="H34" s="12" t="s">
        <v>64</v>
      </c>
      <c r="I34" s="11" t="s">
        <v>83</v>
      </c>
      <c r="J34" s="11" t="s">
        <v>50</v>
      </c>
      <c r="K34" s="11" t="s">
        <v>65</v>
      </c>
      <c r="L34" s="13">
        <v>31976.1</v>
      </c>
      <c r="M34" s="13">
        <v>0</v>
      </c>
      <c r="N34" s="14">
        <v>31976.1</v>
      </c>
    </row>
    <row r="35" spans="1:14">
      <c r="A35" s="11" t="s">
        <v>61</v>
      </c>
      <c r="B35" s="12" t="s">
        <v>46</v>
      </c>
      <c r="C35" s="12" t="s">
        <v>47</v>
      </c>
      <c r="D35" s="12" t="s">
        <v>80</v>
      </c>
      <c r="E35" s="11" t="s">
        <v>81</v>
      </c>
      <c r="F35" s="12" t="s">
        <v>48</v>
      </c>
      <c r="G35" s="11" t="s">
        <v>82</v>
      </c>
      <c r="H35" s="12" t="s">
        <v>64</v>
      </c>
      <c r="I35" s="11" t="s">
        <v>83</v>
      </c>
      <c r="J35" s="11" t="s">
        <v>50</v>
      </c>
      <c r="K35" s="11" t="s">
        <v>65</v>
      </c>
      <c r="L35" s="13">
        <v>31976.1</v>
      </c>
      <c r="M35" s="13">
        <v>0</v>
      </c>
      <c r="N35" s="14">
        <v>31976.1</v>
      </c>
    </row>
    <row r="36" spans="1:14">
      <c r="A36" s="11" t="s">
        <v>62</v>
      </c>
      <c r="B36" s="12" t="s">
        <v>46</v>
      </c>
      <c r="C36" s="12" t="s">
        <v>47</v>
      </c>
      <c r="D36" s="12" t="s">
        <v>80</v>
      </c>
      <c r="E36" s="11" t="s">
        <v>81</v>
      </c>
      <c r="F36" s="12" t="s">
        <v>48</v>
      </c>
      <c r="G36" s="11" t="s">
        <v>82</v>
      </c>
      <c r="H36" s="12" t="s">
        <v>64</v>
      </c>
      <c r="I36" s="11" t="s">
        <v>83</v>
      </c>
      <c r="J36" s="11" t="s">
        <v>50</v>
      </c>
      <c r="K36" s="11" t="s">
        <v>65</v>
      </c>
      <c r="L36" s="13">
        <v>36075.599999999999</v>
      </c>
      <c r="M36" s="13">
        <v>0</v>
      </c>
      <c r="N36" s="14">
        <v>36075.599999999999</v>
      </c>
    </row>
    <row r="37" spans="1:14" ht="15">
      <c r="A37" s="15"/>
      <c r="B37" s="16"/>
      <c r="C37" s="16"/>
      <c r="D37" s="16"/>
      <c r="E37" s="15"/>
      <c r="F37" s="16"/>
      <c r="G37" s="15"/>
      <c r="H37" s="17" t="s">
        <v>66</v>
      </c>
      <c r="I37" s="15"/>
      <c r="J37" s="15"/>
      <c r="K37" s="15"/>
      <c r="L37" s="18">
        <v>328779.90000000002</v>
      </c>
      <c r="M37" s="18">
        <v>0</v>
      </c>
      <c r="N37" s="19">
        <v>328779.90000000002</v>
      </c>
    </row>
    <row r="38" spans="1:14">
      <c r="A38" s="11" t="s">
        <v>45</v>
      </c>
      <c r="B38" s="12" t="s">
        <v>46</v>
      </c>
      <c r="C38" s="12" t="s">
        <v>47</v>
      </c>
      <c r="D38" s="12" t="s">
        <v>80</v>
      </c>
      <c r="E38" s="11" t="s">
        <v>81</v>
      </c>
      <c r="F38" s="12" t="s">
        <v>48</v>
      </c>
      <c r="G38" s="11" t="s">
        <v>82</v>
      </c>
      <c r="H38" s="12" t="s">
        <v>67</v>
      </c>
      <c r="I38" s="11" t="s">
        <v>83</v>
      </c>
      <c r="J38" s="11" t="s">
        <v>50</v>
      </c>
      <c r="K38" s="11" t="s">
        <v>68</v>
      </c>
      <c r="L38" s="13">
        <v>60604.27</v>
      </c>
      <c r="M38" s="13">
        <v>0</v>
      </c>
      <c r="N38" s="14">
        <v>60604.27</v>
      </c>
    </row>
    <row r="39" spans="1:14">
      <c r="A39" s="11" t="s">
        <v>52</v>
      </c>
      <c r="B39" s="12" t="s">
        <v>46</v>
      </c>
      <c r="C39" s="12" t="s">
        <v>47</v>
      </c>
      <c r="D39" s="12" t="s">
        <v>80</v>
      </c>
      <c r="E39" s="11" t="s">
        <v>81</v>
      </c>
      <c r="F39" s="12" t="s">
        <v>48</v>
      </c>
      <c r="G39" s="11" t="s">
        <v>82</v>
      </c>
      <c r="H39" s="12" t="s">
        <v>67</v>
      </c>
      <c r="I39" s="11" t="s">
        <v>83</v>
      </c>
      <c r="J39" s="11" t="s">
        <v>50</v>
      </c>
      <c r="K39" s="11" t="s">
        <v>68</v>
      </c>
      <c r="L39" s="13">
        <v>60604.27</v>
      </c>
      <c r="M39" s="13">
        <v>0</v>
      </c>
      <c r="N39" s="14">
        <v>60604.27</v>
      </c>
    </row>
    <row r="40" spans="1:14">
      <c r="A40" s="11" t="s">
        <v>53</v>
      </c>
      <c r="B40" s="12" t="s">
        <v>46</v>
      </c>
      <c r="C40" s="12" t="s">
        <v>47</v>
      </c>
      <c r="D40" s="12" t="s">
        <v>80</v>
      </c>
      <c r="E40" s="11" t="s">
        <v>81</v>
      </c>
      <c r="F40" s="12" t="s">
        <v>48</v>
      </c>
      <c r="G40" s="11" t="s">
        <v>82</v>
      </c>
      <c r="H40" s="12" t="s">
        <v>67</v>
      </c>
      <c r="I40" s="11" t="s">
        <v>83</v>
      </c>
      <c r="J40" s="11" t="s">
        <v>50</v>
      </c>
      <c r="K40" s="11" t="s">
        <v>68</v>
      </c>
      <c r="L40" s="13">
        <v>60604.27</v>
      </c>
      <c r="M40" s="13">
        <v>0</v>
      </c>
      <c r="N40" s="14">
        <v>60604.27</v>
      </c>
    </row>
    <row r="41" spans="1:14">
      <c r="A41" s="11" t="s">
        <v>54</v>
      </c>
      <c r="B41" s="12" t="s">
        <v>46</v>
      </c>
      <c r="C41" s="12" t="s">
        <v>47</v>
      </c>
      <c r="D41" s="12" t="s">
        <v>80</v>
      </c>
      <c r="E41" s="11" t="s">
        <v>81</v>
      </c>
      <c r="F41" s="12" t="s">
        <v>48</v>
      </c>
      <c r="G41" s="11" t="s">
        <v>82</v>
      </c>
      <c r="H41" s="12" t="s">
        <v>67</v>
      </c>
      <c r="I41" s="11" t="s">
        <v>83</v>
      </c>
      <c r="J41" s="11" t="s">
        <v>50</v>
      </c>
      <c r="K41" s="11" t="s">
        <v>68</v>
      </c>
      <c r="L41" s="13">
        <v>60604.27</v>
      </c>
      <c r="M41" s="13">
        <v>0</v>
      </c>
      <c r="N41" s="14">
        <v>60604.27</v>
      </c>
    </row>
    <row r="42" spans="1:14">
      <c r="A42" s="11" t="s">
        <v>55</v>
      </c>
      <c r="B42" s="12" t="s">
        <v>46</v>
      </c>
      <c r="C42" s="12" t="s">
        <v>47</v>
      </c>
      <c r="D42" s="12" t="s">
        <v>80</v>
      </c>
      <c r="E42" s="11" t="s">
        <v>81</v>
      </c>
      <c r="F42" s="12" t="s">
        <v>48</v>
      </c>
      <c r="G42" s="11" t="s">
        <v>82</v>
      </c>
      <c r="H42" s="12" t="s">
        <v>67</v>
      </c>
      <c r="I42" s="11" t="s">
        <v>83</v>
      </c>
      <c r="J42" s="11" t="s">
        <v>50</v>
      </c>
      <c r="K42" s="11" t="s">
        <v>68</v>
      </c>
      <c r="L42" s="13">
        <v>60604.27</v>
      </c>
      <c r="M42" s="13">
        <v>0</v>
      </c>
      <c r="N42" s="14">
        <v>60604.27</v>
      </c>
    </row>
    <row r="43" spans="1:14">
      <c r="A43" s="11" t="s">
        <v>56</v>
      </c>
      <c r="B43" s="12" t="s">
        <v>46</v>
      </c>
      <c r="C43" s="12" t="s">
        <v>47</v>
      </c>
      <c r="D43" s="12" t="s">
        <v>80</v>
      </c>
      <c r="E43" s="11" t="s">
        <v>81</v>
      </c>
      <c r="F43" s="12" t="s">
        <v>48</v>
      </c>
      <c r="G43" s="11" t="s">
        <v>82</v>
      </c>
      <c r="H43" s="12" t="s">
        <v>67</v>
      </c>
      <c r="I43" s="11" t="s">
        <v>83</v>
      </c>
      <c r="J43" s="11" t="s">
        <v>50</v>
      </c>
      <c r="K43" s="11" t="s">
        <v>68</v>
      </c>
      <c r="L43" s="13">
        <v>60604.27</v>
      </c>
      <c r="M43" s="13">
        <v>0</v>
      </c>
      <c r="N43" s="14">
        <v>60604.27</v>
      </c>
    </row>
    <row r="44" spans="1:14">
      <c r="A44" s="11" t="s">
        <v>57</v>
      </c>
      <c r="B44" s="12" t="s">
        <v>46</v>
      </c>
      <c r="C44" s="12" t="s">
        <v>47</v>
      </c>
      <c r="D44" s="12" t="s">
        <v>80</v>
      </c>
      <c r="E44" s="11" t="s">
        <v>81</v>
      </c>
      <c r="F44" s="12" t="s">
        <v>48</v>
      </c>
      <c r="G44" s="11" t="s">
        <v>82</v>
      </c>
      <c r="H44" s="12" t="s">
        <v>67</v>
      </c>
      <c r="I44" s="11" t="s">
        <v>83</v>
      </c>
      <c r="J44" s="11" t="s">
        <v>50</v>
      </c>
      <c r="K44" s="11" t="s">
        <v>68</v>
      </c>
      <c r="L44" s="13">
        <v>130979.03</v>
      </c>
      <c r="M44" s="13">
        <v>0</v>
      </c>
      <c r="N44" s="14">
        <v>130979.03</v>
      </c>
    </row>
    <row r="45" spans="1:14">
      <c r="A45" s="11" t="s">
        <v>58</v>
      </c>
      <c r="B45" s="12" t="s">
        <v>46</v>
      </c>
      <c r="C45" s="12" t="s">
        <v>47</v>
      </c>
      <c r="D45" s="12" t="s">
        <v>80</v>
      </c>
      <c r="E45" s="11" t="s">
        <v>81</v>
      </c>
      <c r="F45" s="12" t="s">
        <v>48</v>
      </c>
      <c r="G45" s="11" t="s">
        <v>82</v>
      </c>
      <c r="H45" s="12" t="s">
        <v>67</v>
      </c>
      <c r="I45" s="11" t="s">
        <v>83</v>
      </c>
      <c r="J45" s="11" t="s">
        <v>50</v>
      </c>
      <c r="K45" s="11" t="s">
        <v>68</v>
      </c>
      <c r="L45" s="13">
        <v>130979.03</v>
      </c>
      <c r="M45" s="13">
        <v>0</v>
      </c>
      <c r="N45" s="14">
        <v>130979.03</v>
      </c>
    </row>
    <row r="46" spans="1:14">
      <c r="A46" s="11" t="s">
        <v>59</v>
      </c>
      <c r="B46" s="12" t="s">
        <v>46</v>
      </c>
      <c r="C46" s="12" t="s">
        <v>47</v>
      </c>
      <c r="D46" s="12" t="s">
        <v>80</v>
      </c>
      <c r="E46" s="11" t="s">
        <v>81</v>
      </c>
      <c r="F46" s="12" t="s">
        <v>48</v>
      </c>
      <c r="G46" s="11" t="s">
        <v>82</v>
      </c>
      <c r="H46" s="12" t="s">
        <v>67</v>
      </c>
      <c r="I46" s="11" t="s">
        <v>83</v>
      </c>
      <c r="J46" s="11" t="s">
        <v>50</v>
      </c>
      <c r="K46" s="11" t="s">
        <v>68</v>
      </c>
      <c r="L46" s="13">
        <v>130979.03</v>
      </c>
      <c r="M46" s="13">
        <v>0</v>
      </c>
      <c r="N46" s="14">
        <v>130979.03</v>
      </c>
    </row>
    <row r="47" spans="1:14">
      <c r="A47" s="11" t="s">
        <v>60</v>
      </c>
      <c r="B47" s="12" t="s">
        <v>46</v>
      </c>
      <c r="C47" s="12" t="s">
        <v>47</v>
      </c>
      <c r="D47" s="12" t="s">
        <v>80</v>
      </c>
      <c r="E47" s="11" t="s">
        <v>81</v>
      </c>
      <c r="F47" s="12" t="s">
        <v>48</v>
      </c>
      <c r="G47" s="11" t="s">
        <v>82</v>
      </c>
      <c r="H47" s="12" t="s">
        <v>67</v>
      </c>
      <c r="I47" s="11" t="s">
        <v>83</v>
      </c>
      <c r="J47" s="11" t="s">
        <v>50</v>
      </c>
      <c r="K47" s="11" t="s">
        <v>68</v>
      </c>
      <c r="L47" s="13">
        <v>130979.03</v>
      </c>
      <c r="M47" s="13">
        <v>0</v>
      </c>
      <c r="N47" s="14">
        <v>130979.03</v>
      </c>
    </row>
    <row r="48" spans="1:14">
      <c r="A48" s="11" t="s">
        <v>61</v>
      </c>
      <c r="B48" s="12" t="s">
        <v>46</v>
      </c>
      <c r="C48" s="12" t="s">
        <v>47</v>
      </c>
      <c r="D48" s="12" t="s">
        <v>80</v>
      </c>
      <c r="E48" s="11" t="s">
        <v>81</v>
      </c>
      <c r="F48" s="12" t="s">
        <v>48</v>
      </c>
      <c r="G48" s="11" t="s">
        <v>82</v>
      </c>
      <c r="H48" s="12" t="s">
        <v>67</v>
      </c>
      <c r="I48" s="11" t="s">
        <v>83</v>
      </c>
      <c r="J48" s="11" t="s">
        <v>50</v>
      </c>
      <c r="K48" s="11" t="s">
        <v>68</v>
      </c>
      <c r="L48" s="13">
        <v>130979.03</v>
      </c>
      <c r="M48" s="13">
        <v>0</v>
      </c>
      <c r="N48" s="14">
        <v>130979.03</v>
      </c>
    </row>
    <row r="49" spans="1:14">
      <c r="A49" s="11" t="s">
        <v>62</v>
      </c>
      <c r="B49" s="12" t="s">
        <v>46</v>
      </c>
      <c r="C49" s="12" t="s">
        <v>47</v>
      </c>
      <c r="D49" s="12" t="s">
        <v>80</v>
      </c>
      <c r="E49" s="11" t="s">
        <v>81</v>
      </c>
      <c r="F49" s="12" t="s">
        <v>48</v>
      </c>
      <c r="G49" s="11" t="s">
        <v>82</v>
      </c>
      <c r="H49" s="12" t="s">
        <v>67</v>
      </c>
      <c r="I49" s="11" t="s">
        <v>83</v>
      </c>
      <c r="J49" s="11" t="s">
        <v>50</v>
      </c>
      <c r="K49" s="11" t="s">
        <v>68</v>
      </c>
      <c r="L49" s="13">
        <v>0</v>
      </c>
      <c r="M49" s="13">
        <v>33000.94</v>
      </c>
      <c r="N49" s="14">
        <v>-33000.94</v>
      </c>
    </row>
    <row r="50" spans="1:14" ht="15">
      <c r="A50" s="15"/>
      <c r="B50" s="16"/>
      <c r="C50" s="16"/>
      <c r="D50" s="16"/>
      <c r="E50" s="15"/>
      <c r="F50" s="16"/>
      <c r="G50" s="15"/>
      <c r="H50" s="17" t="s">
        <v>69</v>
      </c>
      <c r="I50" s="15"/>
      <c r="J50" s="15"/>
      <c r="K50" s="15"/>
      <c r="L50" s="18">
        <v>1018520.77</v>
      </c>
      <c r="M50" s="18">
        <v>33000.94</v>
      </c>
      <c r="N50" s="19">
        <v>985519.83</v>
      </c>
    </row>
    <row r="51" spans="1:14">
      <c r="A51" s="11" t="s">
        <v>45</v>
      </c>
      <c r="B51" s="12" t="s">
        <v>46</v>
      </c>
      <c r="C51" s="12" t="s">
        <v>47</v>
      </c>
      <c r="D51" s="12" t="s">
        <v>80</v>
      </c>
      <c r="E51" s="11" t="s">
        <v>81</v>
      </c>
      <c r="F51" s="12" t="s">
        <v>48</v>
      </c>
      <c r="G51" s="11" t="s">
        <v>82</v>
      </c>
      <c r="H51" s="12" t="s">
        <v>70</v>
      </c>
      <c r="I51" s="11" t="s">
        <v>83</v>
      </c>
      <c r="J51" s="11" t="s">
        <v>50</v>
      </c>
      <c r="K51" s="11" t="s">
        <v>71</v>
      </c>
      <c r="L51" s="13">
        <v>118748.86</v>
      </c>
      <c r="M51" s="13">
        <v>0</v>
      </c>
      <c r="N51" s="14">
        <v>118748.86</v>
      </c>
    </row>
    <row r="52" spans="1:14">
      <c r="A52" s="11" t="s">
        <v>52</v>
      </c>
      <c r="B52" s="12" t="s">
        <v>46</v>
      </c>
      <c r="C52" s="12" t="s">
        <v>47</v>
      </c>
      <c r="D52" s="12" t="s">
        <v>80</v>
      </c>
      <c r="E52" s="11" t="s">
        <v>81</v>
      </c>
      <c r="F52" s="12" t="s">
        <v>48</v>
      </c>
      <c r="G52" s="11" t="s">
        <v>82</v>
      </c>
      <c r="H52" s="12" t="s">
        <v>70</v>
      </c>
      <c r="I52" s="11" t="s">
        <v>83</v>
      </c>
      <c r="J52" s="11" t="s">
        <v>50</v>
      </c>
      <c r="K52" s="11" t="s">
        <v>71</v>
      </c>
      <c r="L52" s="13">
        <v>118748.86</v>
      </c>
      <c r="M52" s="13">
        <v>0</v>
      </c>
      <c r="N52" s="14">
        <v>118748.86</v>
      </c>
    </row>
    <row r="53" spans="1:14">
      <c r="A53" s="11" t="s">
        <v>53</v>
      </c>
      <c r="B53" s="12" t="s">
        <v>46</v>
      </c>
      <c r="C53" s="12" t="s">
        <v>47</v>
      </c>
      <c r="D53" s="12" t="s">
        <v>80</v>
      </c>
      <c r="E53" s="11" t="s">
        <v>81</v>
      </c>
      <c r="F53" s="12" t="s">
        <v>48</v>
      </c>
      <c r="G53" s="11" t="s">
        <v>82</v>
      </c>
      <c r="H53" s="12" t="s">
        <v>70</v>
      </c>
      <c r="I53" s="11" t="s">
        <v>83</v>
      </c>
      <c r="J53" s="11" t="s">
        <v>50</v>
      </c>
      <c r="K53" s="11" t="s">
        <v>71</v>
      </c>
      <c r="L53" s="13">
        <v>118748.86</v>
      </c>
      <c r="M53" s="13">
        <v>0</v>
      </c>
      <c r="N53" s="14">
        <v>118748.86</v>
      </c>
    </row>
    <row r="54" spans="1:14">
      <c r="A54" s="11" t="s">
        <v>54</v>
      </c>
      <c r="B54" s="12" t="s">
        <v>46</v>
      </c>
      <c r="C54" s="12" t="s">
        <v>47</v>
      </c>
      <c r="D54" s="12" t="s">
        <v>80</v>
      </c>
      <c r="E54" s="11" t="s">
        <v>81</v>
      </c>
      <c r="F54" s="12" t="s">
        <v>48</v>
      </c>
      <c r="G54" s="11" t="s">
        <v>82</v>
      </c>
      <c r="H54" s="12" t="s">
        <v>70</v>
      </c>
      <c r="I54" s="11" t="s">
        <v>83</v>
      </c>
      <c r="J54" s="11" t="s">
        <v>50</v>
      </c>
      <c r="K54" s="11" t="s">
        <v>71</v>
      </c>
      <c r="L54" s="13">
        <v>118748.86</v>
      </c>
      <c r="M54" s="13">
        <v>0</v>
      </c>
      <c r="N54" s="14">
        <v>118748.86</v>
      </c>
    </row>
    <row r="55" spans="1:14">
      <c r="A55" s="11" t="s">
        <v>55</v>
      </c>
      <c r="B55" s="12" t="s">
        <v>46</v>
      </c>
      <c r="C55" s="12" t="s">
        <v>47</v>
      </c>
      <c r="D55" s="12" t="s">
        <v>80</v>
      </c>
      <c r="E55" s="11" t="s">
        <v>81</v>
      </c>
      <c r="F55" s="12" t="s">
        <v>48</v>
      </c>
      <c r="G55" s="11" t="s">
        <v>82</v>
      </c>
      <c r="H55" s="12" t="s">
        <v>70</v>
      </c>
      <c r="I55" s="11" t="s">
        <v>83</v>
      </c>
      <c r="J55" s="11" t="s">
        <v>50</v>
      </c>
      <c r="K55" s="11" t="s">
        <v>71</v>
      </c>
      <c r="L55" s="13">
        <v>118748.86</v>
      </c>
      <c r="M55" s="13">
        <v>0</v>
      </c>
      <c r="N55" s="14">
        <v>118748.86</v>
      </c>
    </row>
    <row r="56" spans="1:14">
      <c r="A56" s="11" t="s">
        <v>56</v>
      </c>
      <c r="B56" s="12" t="s">
        <v>46</v>
      </c>
      <c r="C56" s="12" t="s">
        <v>47</v>
      </c>
      <c r="D56" s="12" t="s">
        <v>80</v>
      </c>
      <c r="E56" s="11" t="s">
        <v>81</v>
      </c>
      <c r="F56" s="12" t="s">
        <v>48</v>
      </c>
      <c r="G56" s="11" t="s">
        <v>82</v>
      </c>
      <c r="H56" s="12" t="s">
        <v>70</v>
      </c>
      <c r="I56" s="11" t="s">
        <v>83</v>
      </c>
      <c r="J56" s="11" t="s">
        <v>50</v>
      </c>
      <c r="K56" s="11" t="s">
        <v>71</v>
      </c>
      <c r="L56" s="13">
        <v>118748.86</v>
      </c>
      <c r="M56" s="13">
        <v>0</v>
      </c>
      <c r="N56" s="14">
        <v>118748.86</v>
      </c>
    </row>
    <row r="57" spans="1:14">
      <c r="A57" s="11" t="s">
        <v>57</v>
      </c>
      <c r="B57" s="12" t="s">
        <v>46</v>
      </c>
      <c r="C57" s="12" t="s">
        <v>47</v>
      </c>
      <c r="D57" s="12" t="s">
        <v>80</v>
      </c>
      <c r="E57" s="11" t="s">
        <v>81</v>
      </c>
      <c r="F57" s="12" t="s">
        <v>48</v>
      </c>
      <c r="G57" s="11" t="s">
        <v>82</v>
      </c>
      <c r="H57" s="12" t="s">
        <v>70</v>
      </c>
      <c r="I57" s="11" t="s">
        <v>83</v>
      </c>
      <c r="J57" s="11" t="s">
        <v>50</v>
      </c>
      <c r="K57" s="11" t="s">
        <v>71</v>
      </c>
      <c r="L57" s="13">
        <v>119295.44</v>
      </c>
      <c r="M57" s="13">
        <v>0</v>
      </c>
      <c r="N57" s="14">
        <v>119295.44</v>
      </c>
    </row>
    <row r="58" spans="1:14">
      <c r="A58" s="11" t="s">
        <v>58</v>
      </c>
      <c r="B58" s="12" t="s">
        <v>46</v>
      </c>
      <c r="C58" s="12" t="s">
        <v>47</v>
      </c>
      <c r="D58" s="12" t="s">
        <v>80</v>
      </c>
      <c r="E58" s="11" t="s">
        <v>81</v>
      </c>
      <c r="F58" s="12" t="s">
        <v>48</v>
      </c>
      <c r="G58" s="11" t="s">
        <v>82</v>
      </c>
      <c r="H58" s="12" t="s">
        <v>70</v>
      </c>
      <c r="I58" s="11" t="s">
        <v>83</v>
      </c>
      <c r="J58" s="11" t="s">
        <v>50</v>
      </c>
      <c r="K58" s="11" t="s">
        <v>71</v>
      </c>
      <c r="L58" s="13">
        <v>119295.44</v>
      </c>
      <c r="M58" s="13">
        <v>0</v>
      </c>
      <c r="N58" s="14">
        <v>119295.44</v>
      </c>
    </row>
    <row r="59" spans="1:14">
      <c r="A59" s="11" t="s">
        <v>59</v>
      </c>
      <c r="B59" s="12" t="s">
        <v>46</v>
      </c>
      <c r="C59" s="12" t="s">
        <v>47</v>
      </c>
      <c r="D59" s="12" t="s">
        <v>80</v>
      </c>
      <c r="E59" s="11" t="s">
        <v>81</v>
      </c>
      <c r="F59" s="12" t="s">
        <v>48</v>
      </c>
      <c r="G59" s="11" t="s">
        <v>82</v>
      </c>
      <c r="H59" s="12" t="s">
        <v>70</v>
      </c>
      <c r="I59" s="11" t="s">
        <v>83</v>
      </c>
      <c r="J59" s="11" t="s">
        <v>50</v>
      </c>
      <c r="K59" s="11" t="s">
        <v>71</v>
      </c>
      <c r="L59" s="13">
        <v>119295.44</v>
      </c>
      <c r="M59" s="13">
        <v>0</v>
      </c>
      <c r="N59" s="14">
        <v>119295.44</v>
      </c>
    </row>
    <row r="60" spans="1:14">
      <c r="A60" s="11" t="s">
        <v>60</v>
      </c>
      <c r="B60" s="12" t="s">
        <v>46</v>
      </c>
      <c r="C60" s="12" t="s">
        <v>47</v>
      </c>
      <c r="D60" s="12" t="s">
        <v>80</v>
      </c>
      <c r="E60" s="11" t="s">
        <v>81</v>
      </c>
      <c r="F60" s="12" t="s">
        <v>48</v>
      </c>
      <c r="G60" s="11" t="s">
        <v>82</v>
      </c>
      <c r="H60" s="12" t="s">
        <v>70</v>
      </c>
      <c r="I60" s="11" t="s">
        <v>83</v>
      </c>
      <c r="J60" s="11" t="s">
        <v>50</v>
      </c>
      <c r="K60" s="11" t="s">
        <v>71</v>
      </c>
      <c r="L60" s="13">
        <v>119295.44</v>
      </c>
      <c r="M60" s="13">
        <v>0</v>
      </c>
      <c r="N60" s="14">
        <v>119295.44</v>
      </c>
    </row>
    <row r="61" spans="1:14">
      <c r="A61" s="11" t="s">
        <v>61</v>
      </c>
      <c r="B61" s="12" t="s">
        <v>46</v>
      </c>
      <c r="C61" s="12" t="s">
        <v>47</v>
      </c>
      <c r="D61" s="12" t="s">
        <v>80</v>
      </c>
      <c r="E61" s="11" t="s">
        <v>81</v>
      </c>
      <c r="F61" s="12" t="s">
        <v>48</v>
      </c>
      <c r="G61" s="11" t="s">
        <v>82</v>
      </c>
      <c r="H61" s="12" t="s">
        <v>70</v>
      </c>
      <c r="I61" s="11" t="s">
        <v>83</v>
      </c>
      <c r="J61" s="11" t="s">
        <v>50</v>
      </c>
      <c r="K61" s="11" t="s">
        <v>71</v>
      </c>
      <c r="L61" s="13">
        <v>119295.44</v>
      </c>
      <c r="M61" s="13">
        <v>0</v>
      </c>
      <c r="N61" s="14">
        <v>119295.44</v>
      </c>
    </row>
    <row r="62" spans="1:14">
      <c r="A62" s="11" t="s">
        <v>62</v>
      </c>
      <c r="B62" s="12" t="s">
        <v>46</v>
      </c>
      <c r="C62" s="12" t="s">
        <v>47</v>
      </c>
      <c r="D62" s="12" t="s">
        <v>80</v>
      </c>
      <c r="E62" s="11" t="s">
        <v>81</v>
      </c>
      <c r="F62" s="12" t="s">
        <v>48</v>
      </c>
      <c r="G62" s="11" t="s">
        <v>82</v>
      </c>
      <c r="H62" s="12" t="s">
        <v>70</v>
      </c>
      <c r="I62" s="11" t="s">
        <v>83</v>
      </c>
      <c r="J62" s="11" t="s">
        <v>50</v>
      </c>
      <c r="K62" s="11" t="s">
        <v>71</v>
      </c>
      <c r="L62" s="13">
        <v>5329.36</v>
      </c>
      <c r="M62" s="13">
        <v>0</v>
      </c>
      <c r="N62" s="14">
        <v>5329.36</v>
      </c>
    </row>
    <row r="63" spans="1:14" ht="15">
      <c r="A63" s="15"/>
      <c r="B63" s="16"/>
      <c r="C63" s="16"/>
      <c r="D63" s="16"/>
      <c r="E63" s="15"/>
      <c r="F63" s="16"/>
      <c r="G63" s="15"/>
      <c r="H63" s="17" t="s">
        <v>72</v>
      </c>
      <c r="I63" s="15"/>
      <c r="J63" s="15"/>
      <c r="K63" s="15"/>
      <c r="L63" s="18">
        <v>1314299.72</v>
      </c>
      <c r="M63" s="18">
        <v>0</v>
      </c>
      <c r="N63" s="19">
        <v>1314299.72</v>
      </c>
    </row>
    <row r="64" spans="1:14" ht="15">
      <c r="A64" s="20" t="s">
        <v>73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8">
        <v>5169674.49</v>
      </c>
      <c r="M64" s="18">
        <v>33000.94</v>
      </c>
      <c r="N64" s="19">
        <v>5136673.55</v>
      </c>
    </row>
    <row r="65" spans="1:11" ht="15">
      <c r="A65" s="5" t="s">
        <v>34</v>
      </c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>
      <c r="A66" s="219" t="s">
        <v>74</v>
      </c>
      <c r="B66" s="219"/>
      <c r="C66" s="219"/>
      <c r="D66" s="219"/>
      <c r="E66" s="219"/>
      <c r="F66" s="219"/>
      <c r="G66" s="219"/>
      <c r="H66" s="219"/>
      <c r="I66" s="219"/>
      <c r="J66" s="219"/>
      <c r="K66" s="219"/>
    </row>
    <row r="67" spans="1:11" ht="15">
      <c r="A67" s="21" t="s">
        <v>34</v>
      </c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">
      <c r="A68" s="22"/>
      <c r="B68" s="21"/>
      <c r="C68" s="23" t="s">
        <v>75</v>
      </c>
      <c r="D68" s="2"/>
      <c r="E68" s="2"/>
      <c r="F68" s="2"/>
      <c r="G68" s="2"/>
      <c r="H68" s="2"/>
      <c r="I68" s="2"/>
      <c r="J68" s="2"/>
      <c r="K68" s="2"/>
    </row>
    <row r="69" spans="1:11" ht="15">
      <c r="A69" s="21" t="s">
        <v>34</v>
      </c>
      <c r="B69" s="2"/>
      <c r="C69" s="2"/>
      <c r="D69" s="2"/>
      <c r="E69" s="2"/>
      <c r="F69" s="2"/>
      <c r="G69" s="2"/>
      <c r="H69" s="2"/>
      <c r="I69" s="2"/>
      <c r="J69" s="2"/>
      <c r="K69" s="2"/>
    </row>
  </sheetData>
  <mergeCells count="1">
    <mergeCell ref="A66:K66"/>
  </mergeCells>
  <pageMargins left="0.7" right="0.7" top="0.75" bottom="0.75" header="0.3" footer="0.3"/>
  <pageSetup scale="10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4"/>
  <sheetViews>
    <sheetView topLeftCell="A136" workbookViewId="0">
      <selection activeCell="O159" sqref="O159"/>
    </sheetView>
  </sheetViews>
  <sheetFormatPr defaultRowHeight="12.75"/>
  <cols>
    <col min="13" max="13" width="9.28515625" bestFit="1" customWidth="1"/>
    <col min="15" max="15" width="9.28515625" bestFit="1" customWidth="1"/>
  </cols>
  <sheetData>
    <row r="1" spans="1:15">
      <c r="A1" s="66" t="s">
        <v>32</v>
      </c>
    </row>
    <row r="2" spans="1:15">
      <c r="A2" s="66" t="s">
        <v>33</v>
      </c>
    </row>
    <row r="3" spans="1:15">
      <c r="A3" s="67" t="s">
        <v>211</v>
      </c>
    </row>
    <row r="5" spans="1:15">
      <c r="A5" s="68"/>
      <c r="B5" s="69" t="s">
        <v>182</v>
      </c>
    </row>
    <row r="6" spans="1:15">
      <c r="A6" s="70" t="s">
        <v>35</v>
      </c>
      <c r="B6" s="69" t="s">
        <v>86</v>
      </c>
    </row>
    <row r="7" spans="1:15">
      <c r="A7" s="70" t="s">
        <v>35</v>
      </c>
      <c r="B7" s="69" t="s">
        <v>87</v>
      </c>
    </row>
    <row r="8" spans="1:15">
      <c r="A8" s="70" t="s">
        <v>35</v>
      </c>
      <c r="B8" s="69" t="s">
        <v>88</v>
      </c>
    </row>
    <row r="9" spans="1:15">
      <c r="A9" s="69" t="s">
        <v>34</v>
      </c>
    </row>
    <row r="10" spans="1:15">
      <c r="A10" s="71" t="s">
        <v>36</v>
      </c>
      <c r="B10" s="72" t="s">
        <v>37</v>
      </c>
      <c r="C10" s="72" t="s">
        <v>38</v>
      </c>
      <c r="D10" s="72" t="s">
        <v>91</v>
      </c>
      <c r="E10" s="71" t="s">
        <v>92</v>
      </c>
      <c r="F10" s="72" t="s">
        <v>76</v>
      </c>
      <c r="G10" s="72" t="s">
        <v>39</v>
      </c>
      <c r="H10" s="71" t="s">
        <v>78</v>
      </c>
      <c r="I10" s="72" t="s">
        <v>18</v>
      </c>
      <c r="J10" s="71" t="s">
        <v>79</v>
      </c>
      <c r="K10" s="71" t="s">
        <v>40</v>
      </c>
      <c r="L10" s="71" t="s">
        <v>41</v>
      </c>
      <c r="M10" s="72" t="s">
        <v>42</v>
      </c>
      <c r="N10" s="72" t="s">
        <v>43</v>
      </c>
      <c r="O10" s="73" t="s">
        <v>44</v>
      </c>
    </row>
    <row r="11" spans="1:15">
      <c r="A11" s="220" t="s">
        <v>193</v>
      </c>
      <c r="B11" s="75" t="s">
        <v>46</v>
      </c>
      <c r="C11" s="75" t="s">
        <v>47</v>
      </c>
      <c r="D11" s="75" t="s">
        <v>99</v>
      </c>
      <c r="E11" s="74" t="s">
        <v>100</v>
      </c>
      <c r="F11" s="75" t="s">
        <v>80</v>
      </c>
      <c r="G11" s="75" t="s">
        <v>48</v>
      </c>
      <c r="H11" s="74" t="s">
        <v>82</v>
      </c>
      <c r="I11" s="75" t="s">
        <v>49</v>
      </c>
      <c r="J11" s="74" t="s">
        <v>83</v>
      </c>
      <c r="K11" s="74" t="s">
        <v>50</v>
      </c>
      <c r="L11" s="74" t="s">
        <v>51</v>
      </c>
      <c r="M11" s="76">
        <v>266902.89</v>
      </c>
      <c r="N11" s="76">
        <v>0</v>
      </c>
      <c r="O11" s="102">
        <v>266902.89</v>
      </c>
    </row>
    <row r="12" spans="1:15">
      <c r="A12" s="221"/>
      <c r="B12" s="75" t="s">
        <v>101</v>
      </c>
      <c r="C12" s="75" t="s">
        <v>47</v>
      </c>
      <c r="D12" s="75" t="s">
        <v>94</v>
      </c>
      <c r="E12" s="74" t="s">
        <v>95</v>
      </c>
      <c r="F12" s="75" t="s">
        <v>80</v>
      </c>
      <c r="G12" s="75" t="s">
        <v>48</v>
      </c>
      <c r="H12" s="74" t="s">
        <v>82</v>
      </c>
      <c r="I12" s="75" t="s">
        <v>49</v>
      </c>
      <c r="J12" s="74" t="s">
        <v>83</v>
      </c>
      <c r="K12" s="74" t="s">
        <v>50</v>
      </c>
      <c r="L12" s="74" t="s">
        <v>102</v>
      </c>
      <c r="M12" s="76">
        <v>19284.71</v>
      </c>
      <c r="N12" s="76">
        <v>0</v>
      </c>
      <c r="O12" s="102">
        <v>19284.71</v>
      </c>
    </row>
    <row r="13" spans="1:15">
      <c r="A13" s="222"/>
      <c r="B13" s="75" t="s">
        <v>103</v>
      </c>
      <c r="C13" s="75" t="s">
        <v>47</v>
      </c>
      <c r="D13" s="75" t="s">
        <v>94</v>
      </c>
      <c r="E13" s="74" t="s">
        <v>95</v>
      </c>
      <c r="F13" s="75" t="s">
        <v>80</v>
      </c>
      <c r="G13" s="75" t="s">
        <v>48</v>
      </c>
      <c r="H13" s="74" t="s">
        <v>82</v>
      </c>
      <c r="I13" s="75" t="s">
        <v>49</v>
      </c>
      <c r="J13" s="74" t="s">
        <v>83</v>
      </c>
      <c r="K13" s="74" t="s">
        <v>50</v>
      </c>
      <c r="L13" s="74" t="s">
        <v>104</v>
      </c>
      <c r="M13" s="76">
        <v>28407.98</v>
      </c>
      <c r="N13" s="76">
        <v>0</v>
      </c>
      <c r="O13" s="102">
        <v>28407.98</v>
      </c>
    </row>
    <row r="14" spans="1:15">
      <c r="A14" s="220" t="s">
        <v>197</v>
      </c>
      <c r="B14" s="75" t="s">
        <v>46</v>
      </c>
      <c r="C14" s="75" t="s">
        <v>47</v>
      </c>
      <c r="D14" s="75" t="s">
        <v>99</v>
      </c>
      <c r="E14" s="74" t="s">
        <v>100</v>
      </c>
      <c r="F14" s="75" t="s">
        <v>80</v>
      </c>
      <c r="G14" s="75" t="s">
        <v>48</v>
      </c>
      <c r="H14" s="74" t="s">
        <v>82</v>
      </c>
      <c r="I14" s="75" t="s">
        <v>49</v>
      </c>
      <c r="J14" s="74" t="s">
        <v>83</v>
      </c>
      <c r="K14" s="74" t="s">
        <v>50</v>
      </c>
      <c r="L14" s="74" t="s">
        <v>51</v>
      </c>
      <c r="M14" s="76">
        <v>266902.89</v>
      </c>
      <c r="N14" s="76">
        <v>0</v>
      </c>
      <c r="O14" s="102">
        <v>266902.89</v>
      </c>
    </row>
    <row r="15" spans="1:15">
      <c r="A15" s="221"/>
      <c r="B15" s="75" t="s">
        <v>101</v>
      </c>
      <c r="C15" s="75" t="s">
        <v>47</v>
      </c>
      <c r="D15" s="75" t="s">
        <v>94</v>
      </c>
      <c r="E15" s="74" t="s">
        <v>95</v>
      </c>
      <c r="F15" s="75" t="s">
        <v>80</v>
      </c>
      <c r="G15" s="75" t="s">
        <v>48</v>
      </c>
      <c r="H15" s="74" t="s">
        <v>82</v>
      </c>
      <c r="I15" s="75" t="s">
        <v>49</v>
      </c>
      <c r="J15" s="74" t="s">
        <v>83</v>
      </c>
      <c r="K15" s="74" t="s">
        <v>50</v>
      </c>
      <c r="L15" s="74" t="s">
        <v>102</v>
      </c>
      <c r="M15" s="76">
        <v>19284.71</v>
      </c>
      <c r="N15" s="76">
        <v>0</v>
      </c>
      <c r="O15" s="102">
        <v>19284.71</v>
      </c>
    </row>
    <row r="16" spans="1:15">
      <c r="A16" s="222"/>
      <c r="B16" s="75" t="s">
        <v>103</v>
      </c>
      <c r="C16" s="75" t="s">
        <v>47</v>
      </c>
      <c r="D16" s="75" t="s">
        <v>94</v>
      </c>
      <c r="E16" s="74" t="s">
        <v>95</v>
      </c>
      <c r="F16" s="75" t="s">
        <v>80</v>
      </c>
      <c r="G16" s="75" t="s">
        <v>48</v>
      </c>
      <c r="H16" s="74" t="s">
        <v>82</v>
      </c>
      <c r="I16" s="75" t="s">
        <v>49</v>
      </c>
      <c r="J16" s="74" t="s">
        <v>83</v>
      </c>
      <c r="K16" s="74" t="s">
        <v>50</v>
      </c>
      <c r="L16" s="74" t="s">
        <v>104</v>
      </c>
      <c r="M16" s="76">
        <v>28407.98</v>
      </c>
      <c r="N16" s="76">
        <v>0</v>
      </c>
      <c r="O16" s="102">
        <v>28407.98</v>
      </c>
    </row>
    <row r="17" spans="1:15">
      <c r="A17" s="220" t="s">
        <v>198</v>
      </c>
      <c r="B17" s="75" t="s">
        <v>46</v>
      </c>
      <c r="C17" s="75" t="s">
        <v>47</v>
      </c>
      <c r="D17" s="75" t="s">
        <v>99</v>
      </c>
      <c r="E17" s="74" t="s">
        <v>100</v>
      </c>
      <c r="F17" s="75" t="s">
        <v>80</v>
      </c>
      <c r="G17" s="75" t="s">
        <v>48</v>
      </c>
      <c r="H17" s="74" t="s">
        <v>82</v>
      </c>
      <c r="I17" s="75" t="s">
        <v>49</v>
      </c>
      <c r="J17" s="74" t="s">
        <v>83</v>
      </c>
      <c r="K17" s="74" t="s">
        <v>50</v>
      </c>
      <c r="L17" s="74" t="s">
        <v>51</v>
      </c>
      <c r="M17" s="76">
        <v>830825.35</v>
      </c>
      <c r="N17" s="76">
        <v>0</v>
      </c>
      <c r="O17" s="102">
        <v>830825.35</v>
      </c>
    </row>
    <row r="18" spans="1:15">
      <c r="A18" s="221"/>
      <c r="B18" s="75" t="s">
        <v>101</v>
      </c>
      <c r="C18" s="75" t="s">
        <v>47</v>
      </c>
      <c r="D18" s="75" t="s">
        <v>94</v>
      </c>
      <c r="E18" s="74" t="s">
        <v>95</v>
      </c>
      <c r="F18" s="75" t="s">
        <v>80</v>
      </c>
      <c r="G18" s="75" t="s">
        <v>48</v>
      </c>
      <c r="H18" s="74" t="s">
        <v>82</v>
      </c>
      <c r="I18" s="75" t="s">
        <v>49</v>
      </c>
      <c r="J18" s="74" t="s">
        <v>83</v>
      </c>
      <c r="K18" s="74" t="s">
        <v>50</v>
      </c>
      <c r="L18" s="74" t="s">
        <v>102</v>
      </c>
      <c r="M18" s="76">
        <v>60030.17</v>
      </c>
      <c r="N18" s="76">
        <v>0</v>
      </c>
      <c r="O18" s="102">
        <v>60030.17</v>
      </c>
    </row>
    <row r="19" spans="1:15">
      <c r="A19" s="222"/>
      <c r="B19" s="75" t="s">
        <v>103</v>
      </c>
      <c r="C19" s="75" t="s">
        <v>47</v>
      </c>
      <c r="D19" s="75" t="s">
        <v>94</v>
      </c>
      <c r="E19" s="74" t="s">
        <v>95</v>
      </c>
      <c r="F19" s="75" t="s">
        <v>80</v>
      </c>
      <c r="G19" s="75" t="s">
        <v>48</v>
      </c>
      <c r="H19" s="74" t="s">
        <v>82</v>
      </c>
      <c r="I19" s="75" t="s">
        <v>49</v>
      </c>
      <c r="J19" s="74" t="s">
        <v>83</v>
      </c>
      <c r="K19" s="74" t="s">
        <v>50</v>
      </c>
      <c r="L19" s="74" t="s">
        <v>104</v>
      </c>
      <c r="M19" s="76">
        <v>88429.43</v>
      </c>
      <c r="N19" s="76">
        <v>0</v>
      </c>
      <c r="O19" s="102">
        <v>88429.43</v>
      </c>
    </row>
    <row r="20" spans="1:15">
      <c r="A20" s="220" t="s">
        <v>199</v>
      </c>
      <c r="B20" s="75" t="s">
        <v>46</v>
      </c>
      <c r="C20" s="75" t="s">
        <v>47</v>
      </c>
      <c r="D20" s="75" t="s">
        <v>99</v>
      </c>
      <c r="E20" s="74" t="s">
        <v>100</v>
      </c>
      <c r="F20" s="75" t="s">
        <v>80</v>
      </c>
      <c r="G20" s="75" t="s">
        <v>48</v>
      </c>
      <c r="H20" s="74" t="s">
        <v>82</v>
      </c>
      <c r="I20" s="75" t="s">
        <v>49</v>
      </c>
      <c r="J20" s="74" t="s">
        <v>83</v>
      </c>
      <c r="K20" s="74" t="s">
        <v>50</v>
      </c>
      <c r="L20" s="74" t="s">
        <v>51</v>
      </c>
      <c r="M20" s="76">
        <v>266902.89</v>
      </c>
      <c r="N20" s="76">
        <v>0</v>
      </c>
      <c r="O20" s="102">
        <v>266902.89</v>
      </c>
    </row>
    <row r="21" spans="1:15">
      <c r="A21" s="221"/>
      <c r="B21" s="75" t="s">
        <v>101</v>
      </c>
      <c r="C21" s="75" t="s">
        <v>47</v>
      </c>
      <c r="D21" s="75" t="s">
        <v>94</v>
      </c>
      <c r="E21" s="74" t="s">
        <v>95</v>
      </c>
      <c r="F21" s="75" t="s">
        <v>80</v>
      </c>
      <c r="G21" s="75" t="s">
        <v>48</v>
      </c>
      <c r="H21" s="74" t="s">
        <v>82</v>
      </c>
      <c r="I21" s="75" t="s">
        <v>49</v>
      </c>
      <c r="J21" s="74" t="s">
        <v>83</v>
      </c>
      <c r="K21" s="74" t="s">
        <v>50</v>
      </c>
      <c r="L21" s="74" t="s">
        <v>102</v>
      </c>
      <c r="M21" s="76">
        <v>19284.71</v>
      </c>
      <c r="N21" s="76">
        <v>0</v>
      </c>
      <c r="O21" s="102">
        <v>19284.71</v>
      </c>
    </row>
    <row r="22" spans="1:15">
      <c r="A22" s="222"/>
      <c r="B22" s="75" t="s">
        <v>103</v>
      </c>
      <c r="C22" s="75" t="s">
        <v>47</v>
      </c>
      <c r="D22" s="75" t="s">
        <v>94</v>
      </c>
      <c r="E22" s="74" t="s">
        <v>95</v>
      </c>
      <c r="F22" s="75" t="s">
        <v>80</v>
      </c>
      <c r="G22" s="75" t="s">
        <v>48</v>
      </c>
      <c r="H22" s="74" t="s">
        <v>82</v>
      </c>
      <c r="I22" s="75" t="s">
        <v>49</v>
      </c>
      <c r="J22" s="74" t="s">
        <v>83</v>
      </c>
      <c r="K22" s="74" t="s">
        <v>50</v>
      </c>
      <c r="L22" s="74" t="s">
        <v>104</v>
      </c>
      <c r="M22" s="76">
        <v>28407.98</v>
      </c>
      <c r="N22" s="76">
        <v>0</v>
      </c>
      <c r="O22" s="102">
        <v>28407.98</v>
      </c>
    </row>
    <row r="23" spans="1:15">
      <c r="A23" s="220" t="s">
        <v>200</v>
      </c>
      <c r="B23" s="75" t="s">
        <v>46</v>
      </c>
      <c r="C23" s="75" t="s">
        <v>47</v>
      </c>
      <c r="D23" s="75" t="s">
        <v>99</v>
      </c>
      <c r="E23" s="74" t="s">
        <v>100</v>
      </c>
      <c r="F23" s="75" t="s">
        <v>80</v>
      </c>
      <c r="G23" s="75" t="s">
        <v>48</v>
      </c>
      <c r="H23" s="74" t="s">
        <v>82</v>
      </c>
      <c r="I23" s="75" t="s">
        <v>49</v>
      </c>
      <c r="J23" s="74" t="s">
        <v>83</v>
      </c>
      <c r="K23" s="74" t="s">
        <v>50</v>
      </c>
      <c r="L23" s="74" t="s">
        <v>51</v>
      </c>
      <c r="M23" s="76">
        <v>266902.89</v>
      </c>
      <c r="N23" s="76">
        <v>0</v>
      </c>
      <c r="O23" s="102">
        <v>266902.89</v>
      </c>
    </row>
    <row r="24" spans="1:15">
      <c r="A24" s="221"/>
      <c r="B24" s="75" t="s">
        <v>101</v>
      </c>
      <c r="C24" s="75" t="s">
        <v>47</v>
      </c>
      <c r="D24" s="75" t="s">
        <v>94</v>
      </c>
      <c r="E24" s="74" t="s">
        <v>95</v>
      </c>
      <c r="F24" s="75" t="s">
        <v>80</v>
      </c>
      <c r="G24" s="75" t="s">
        <v>48</v>
      </c>
      <c r="H24" s="74" t="s">
        <v>82</v>
      </c>
      <c r="I24" s="75" t="s">
        <v>49</v>
      </c>
      <c r="J24" s="74" t="s">
        <v>83</v>
      </c>
      <c r="K24" s="74" t="s">
        <v>50</v>
      </c>
      <c r="L24" s="74" t="s">
        <v>102</v>
      </c>
      <c r="M24" s="76">
        <v>19284.71</v>
      </c>
      <c r="N24" s="76">
        <v>0</v>
      </c>
      <c r="O24" s="102">
        <v>19284.71</v>
      </c>
    </row>
    <row r="25" spans="1:15">
      <c r="A25" s="222"/>
      <c r="B25" s="75" t="s">
        <v>103</v>
      </c>
      <c r="C25" s="75" t="s">
        <v>47</v>
      </c>
      <c r="D25" s="75" t="s">
        <v>94</v>
      </c>
      <c r="E25" s="74" t="s">
        <v>95</v>
      </c>
      <c r="F25" s="75" t="s">
        <v>80</v>
      </c>
      <c r="G25" s="75" t="s">
        <v>48</v>
      </c>
      <c r="H25" s="74" t="s">
        <v>82</v>
      </c>
      <c r="I25" s="75" t="s">
        <v>49</v>
      </c>
      <c r="J25" s="74" t="s">
        <v>83</v>
      </c>
      <c r="K25" s="74" t="s">
        <v>50</v>
      </c>
      <c r="L25" s="74" t="s">
        <v>104</v>
      </c>
      <c r="M25" s="76">
        <v>28407.98</v>
      </c>
      <c r="N25" s="76">
        <v>0</v>
      </c>
      <c r="O25" s="102">
        <v>28407.98</v>
      </c>
    </row>
    <row r="26" spans="1:15">
      <c r="A26" s="220" t="s">
        <v>201</v>
      </c>
      <c r="B26" s="75" t="s">
        <v>46</v>
      </c>
      <c r="C26" s="75" t="s">
        <v>47</v>
      </c>
      <c r="D26" s="75" t="s">
        <v>99</v>
      </c>
      <c r="E26" s="74" t="s">
        <v>100</v>
      </c>
      <c r="F26" s="75" t="s">
        <v>80</v>
      </c>
      <c r="G26" s="75" t="s">
        <v>48</v>
      </c>
      <c r="H26" s="74" t="s">
        <v>82</v>
      </c>
      <c r="I26" s="75" t="s">
        <v>49</v>
      </c>
      <c r="J26" s="74" t="s">
        <v>83</v>
      </c>
      <c r="K26" s="74" t="s">
        <v>50</v>
      </c>
      <c r="L26" s="74" t="s">
        <v>51</v>
      </c>
      <c r="M26" s="76">
        <v>245025.42</v>
      </c>
      <c r="N26" s="76">
        <v>0</v>
      </c>
      <c r="O26" s="102">
        <v>245025.42</v>
      </c>
    </row>
    <row r="27" spans="1:15">
      <c r="A27" s="221"/>
      <c r="B27" s="75" t="s">
        <v>101</v>
      </c>
      <c r="C27" s="75" t="s">
        <v>47</v>
      </c>
      <c r="D27" s="75" t="s">
        <v>94</v>
      </c>
      <c r="E27" s="74" t="s">
        <v>95</v>
      </c>
      <c r="F27" s="75" t="s">
        <v>80</v>
      </c>
      <c r="G27" s="75" t="s">
        <v>48</v>
      </c>
      <c r="H27" s="74" t="s">
        <v>82</v>
      </c>
      <c r="I27" s="75" t="s">
        <v>49</v>
      </c>
      <c r="J27" s="74" t="s">
        <v>83</v>
      </c>
      <c r="K27" s="74" t="s">
        <v>50</v>
      </c>
      <c r="L27" s="74" t="s">
        <v>102</v>
      </c>
      <c r="M27" s="76">
        <v>17703.98</v>
      </c>
      <c r="N27" s="76">
        <v>0</v>
      </c>
      <c r="O27" s="102">
        <v>17703.98</v>
      </c>
    </row>
    <row r="28" spans="1:15">
      <c r="A28" s="222"/>
      <c r="B28" s="75" t="s">
        <v>103</v>
      </c>
      <c r="C28" s="75" t="s">
        <v>47</v>
      </c>
      <c r="D28" s="75" t="s">
        <v>94</v>
      </c>
      <c r="E28" s="74" t="s">
        <v>95</v>
      </c>
      <c r="F28" s="75" t="s">
        <v>80</v>
      </c>
      <c r="G28" s="75" t="s">
        <v>48</v>
      </c>
      <c r="H28" s="74" t="s">
        <v>82</v>
      </c>
      <c r="I28" s="75" t="s">
        <v>49</v>
      </c>
      <c r="J28" s="74" t="s">
        <v>83</v>
      </c>
      <c r="K28" s="74" t="s">
        <v>50</v>
      </c>
      <c r="L28" s="74" t="s">
        <v>104</v>
      </c>
      <c r="M28" s="76">
        <v>26079.439999999999</v>
      </c>
      <c r="N28" s="76">
        <v>0</v>
      </c>
      <c r="O28" s="102">
        <v>26079.439999999999</v>
      </c>
    </row>
    <row r="29" spans="1:15">
      <c r="A29" s="220" t="s">
        <v>202</v>
      </c>
      <c r="B29" s="75" t="s">
        <v>46</v>
      </c>
      <c r="C29" s="75" t="s">
        <v>47</v>
      </c>
      <c r="D29" s="75" t="s">
        <v>99</v>
      </c>
      <c r="E29" s="74" t="s">
        <v>100</v>
      </c>
      <c r="F29" s="75" t="s">
        <v>80</v>
      </c>
      <c r="G29" s="75" t="s">
        <v>48</v>
      </c>
      <c r="H29" s="74" t="s">
        <v>82</v>
      </c>
      <c r="I29" s="75" t="s">
        <v>49</v>
      </c>
      <c r="J29" s="74" t="s">
        <v>83</v>
      </c>
      <c r="K29" s="74" t="s">
        <v>50</v>
      </c>
      <c r="L29" s="74" t="s">
        <v>51</v>
      </c>
      <c r="M29" s="76">
        <v>266902.89</v>
      </c>
      <c r="N29" s="76">
        <v>0</v>
      </c>
      <c r="O29" s="102">
        <v>266902.89</v>
      </c>
    </row>
    <row r="30" spans="1:15">
      <c r="A30" s="221"/>
      <c r="B30" s="75" t="s">
        <v>101</v>
      </c>
      <c r="C30" s="75" t="s">
        <v>47</v>
      </c>
      <c r="D30" s="75" t="s">
        <v>94</v>
      </c>
      <c r="E30" s="74" t="s">
        <v>95</v>
      </c>
      <c r="F30" s="75" t="s">
        <v>80</v>
      </c>
      <c r="G30" s="75" t="s">
        <v>48</v>
      </c>
      <c r="H30" s="74" t="s">
        <v>82</v>
      </c>
      <c r="I30" s="75" t="s">
        <v>49</v>
      </c>
      <c r="J30" s="74" t="s">
        <v>83</v>
      </c>
      <c r="K30" s="74" t="s">
        <v>50</v>
      </c>
      <c r="L30" s="74" t="s">
        <v>102</v>
      </c>
      <c r="M30" s="76">
        <v>19284.71</v>
      </c>
      <c r="N30" s="76">
        <v>0</v>
      </c>
      <c r="O30" s="102">
        <v>19284.71</v>
      </c>
    </row>
    <row r="31" spans="1:15">
      <c r="A31" s="222"/>
      <c r="B31" s="75" t="s">
        <v>103</v>
      </c>
      <c r="C31" s="75" t="s">
        <v>47</v>
      </c>
      <c r="D31" s="75" t="s">
        <v>94</v>
      </c>
      <c r="E31" s="74" t="s">
        <v>95</v>
      </c>
      <c r="F31" s="75" t="s">
        <v>80</v>
      </c>
      <c r="G31" s="75" t="s">
        <v>48</v>
      </c>
      <c r="H31" s="74" t="s">
        <v>82</v>
      </c>
      <c r="I31" s="75" t="s">
        <v>49</v>
      </c>
      <c r="J31" s="74" t="s">
        <v>83</v>
      </c>
      <c r="K31" s="74" t="s">
        <v>50</v>
      </c>
      <c r="L31" s="74" t="s">
        <v>104</v>
      </c>
      <c r="M31" s="76">
        <v>28407.98</v>
      </c>
      <c r="N31" s="76">
        <v>0</v>
      </c>
      <c r="O31" s="102">
        <v>28407.98</v>
      </c>
    </row>
    <row r="32" spans="1:15">
      <c r="A32" s="220" t="s">
        <v>203</v>
      </c>
      <c r="B32" s="75" t="s">
        <v>46</v>
      </c>
      <c r="C32" s="75" t="s">
        <v>47</v>
      </c>
      <c r="D32" s="75" t="s">
        <v>99</v>
      </c>
      <c r="E32" s="74" t="s">
        <v>100</v>
      </c>
      <c r="F32" s="75" t="s">
        <v>80</v>
      </c>
      <c r="G32" s="75" t="s">
        <v>48</v>
      </c>
      <c r="H32" s="74" t="s">
        <v>82</v>
      </c>
      <c r="I32" s="75" t="s">
        <v>49</v>
      </c>
      <c r="J32" s="74" t="s">
        <v>83</v>
      </c>
      <c r="K32" s="74" t="s">
        <v>50</v>
      </c>
      <c r="L32" s="74" t="s">
        <v>51</v>
      </c>
      <c r="M32" s="76">
        <v>266902.89</v>
      </c>
      <c r="N32" s="76">
        <v>0</v>
      </c>
      <c r="O32" s="102">
        <v>266902.89</v>
      </c>
    </row>
    <row r="33" spans="1:15">
      <c r="A33" s="221"/>
      <c r="B33" s="75" t="s">
        <v>101</v>
      </c>
      <c r="C33" s="75" t="s">
        <v>47</v>
      </c>
      <c r="D33" s="75" t="s">
        <v>94</v>
      </c>
      <c r="E33" s="74" t="s">
        <v>95</v>
      </c>
      <c r="F33" s="75" t="s">
        <v>80</v>
      </c>
      <c r="G33" s="75" t="s">
        <v>48</v>
      </c>
      <c r="H33" s="74" t="s">
        <v>82</v>
      </c>
      <c r="I33" s="75" t="s">
        <v>49</v>
      </c>
      <c r="J33" s="74" t="s">
        <v>83</v>
      </c>
      <c r="K33" s="74" t="s">
        <v>50</v>
      </c>
      <c r="L33" s="74" t="s">
        <v>102</v>
      </c>
      <c r="M33" s="76">
        <v>19284.71</v>
      </c>
      <c r="N33" s="76">
        <v>0</v>
      </c>
      <c r="O33" s="102">
        <v>19284.71</v>
      </c>
    </row>
    <row r="34" spans="1:15">
      <c r="A34" s="222"/>
      <c r="B34" s="75" t="s">
        <v>103</v>
      </c>
      <c r="C34" s="75" t="s">
        <v>47</v>
      </c>
      <c r="D34" s="75" t="s">
        <v>94</v>
      </c>
      <c r="E34" s="74" t="s">
        <v>95</v>
      </c>
      <c r="F34" s="75" t="s">
        <v>80</v>
      </c>
      <c r="G34" s="75" t="s">
        <v>48</v>
      </c>
      <c r="H34" s="74" t="s">
        <v>82</v>
      </c>
      <c r="I34" s="75" t="s">
        <v>49</v>
      </c>
      <c r="J34" s="74" t="s">
        <v>83</v>
      </c>
      <c r="K34" s="74" t="s">
        <v>50</v>
      </c>
      <c r="L34" s="74" t="s">
        <v>104</v>
      </c>
      <c r="M34" s="76">
        <v>28407.98</v>
      </c>
      <c r="N34" s="76">
        <v>0</v>
      </c>
      <c r="O34" s="102">
        <v>28407.98</v>
      </c>
    </row>
    <row r="35" spans="1:15">
      <c r="A35" s="220" t="s">
        <v>204</v>
      </c>
      <c r="B35" s="75" t="s">
        <v>46</v>
      </c>
      <c r="C35" s="75" t="s">
        <v>47</v>
      </c>
      <c r="D35" s="75" t="s">
        <v>99</v>
      </c>
      <c r="E35" s="74" t="s">
        <v>100</v>
      </c>
      <c r="F35" s="75" t="s">
        <v>80</v>
      </c>
      <c r="G35" s="75" t="s">
        <v>48</v>
      </c>
      <c r="H35" s="74" t="s">
        <v>82</v>
      </c>
      <c r="I35" s="75" t="s">
        <v>49</v>
      </c>
      <c r="J35" s="74" t="s">
        <v>83</v>
      </c>
      <c r="K35" s="74" t="s">
        <v>50</v>
      </c>
      <c r="L35" s="74" t="s">
        <v>51</v>
      </c>
      <c r="M35" s="76">
        <v>340321.17</v>
      </c>
      <c r="N35" s="76">
        <v>0</v>
      </c>
      <c r="O35" s="102">
        <v>340321.17</v>
      </c>
    </row>
    <row r="36" spans="1:15">
      <c r="A36" s="221"/>
      <c r="B36" s="75" t="s">
        <v>101</v>
      </c>
      <c r="C36" s="75" t="s">
        <v>47</v>
      </c>
      <c r="D36" s="75" t="s">
        <v>94</v>
      </c>
      <c r="E36" s="74" t="s">
        <v>95</v>
      </c>
      <c r="F36" s="75" t="s">
        <v>80</v>
      </c>
      <c r="G36" s="75" t="s">
        <v>48</v>
      </c>
      <c r="H36" s="74" t="s">
        <v>82</v>
      </c>
      <c r="I36" s="75" t="s">
        <v>49</v>
      </c>
      <c r="J36" s="74" t="s">
        <v>83</v>
      </c>
      <c r="K36" s="74" t="s">
        <v>50</v>
      </c>
      <c r="L36" s="74" t="s">
        <v>102</v>
      </c>
      <c r="M36" s="76">
        <v>24589.45</v>
      </c>
      <c r="N36" s="76">
        <v>0</v>
      </c>
      <c r="O36" s="102">
        <v>24589.45</v>
      </c>
    </row>
    <row r="37" spans="1:15">
      <c r="A37" s="222"/>
      <c r="B37" s="75" t="s">
        <v>103</v>
      </c>
      <c r="C37" s="75" t="s">
        <v>47</v>
      </c>
      <c r="D37" s="75" t="s">
        <v>94</v>
      </c>
      <c r="E37" s="74" t="s">
        <v>95</v>
      </c>
      <c r="F37" s="75" t="s">
        <v>80</v>
      </c>
      <c r="G37" s="75" t="s">
        <v>48</v>
      </c>
      <c r="H37" s="74" t="s">
        <v>82</v>
      </c>
      <c r="I37" s="75" t="s">
        <v>49</v>
      </c>
      <c r="J37" s="74" t="s">
        <v>83</v>
      </c>
      <c r="K37" s="74" t="s">
        <v>50</v>
      </c>
      <c r="L37" s="74" t="s">
        <v>104</v>
      </c>
      <c r="M37" s="76">
        <v>36222.300000000003</v>
      </c>
      <c r="N37" s="76">
        <v>0</v>
      </c>
      <c r="O37" s="102">
        <v>36222.300000000003</v>
      </c>
    </row>
    <row r="38" spans="1:15">
      <c r="A38" s="220" t="s">
        <v>205</v>
      </c>
      <c r="B38" s="75" t="s">
        <v>46</v>
      </c>
      <c r="C38" s="75" t="s">
        <v>47</v>
      </c>
      <c r="D38" s="75" t="s">
        <v>99</v>
      </c>
      <c r="E38" s="74" t="s">
        <v>100</v>
      </c>
      <c r="F38" s="75" t="s">
        <v>80</v>
      </c>
      <c r="G38" s="75" t="s">
        <v>48</v>
      </c>
      <c r="H38" s="74" t="s">
        <v>82</v>
      </c>
      <c r="I38" s="75" t="s">
        <v>49</v>
      </c>
      <c r="J38" s="74" t="s">
        <v>83</v>
      </c>
      <c r="K38" s="74" t="s">
        <v>50</v>
      </c>
      <c r="L38" s="74" t="s">
        <v>51</v>
      </c>
      <c r="M38" s="76">
        <v>266902.89</v>
      </c>
      <c r="N38" s="76">
        <v>0</v>
      </c>
      <c r="O38" s="102">
        <v>266902.89</v>
      </c>
    </row>
    <row r="39" spans="1:15">
      <c r="A39" s="221"/>
      <c r="B39" s="75" t="s">
        <v>101</v>
      </c>
      <c r="C39" s="75" t="s">
        <v>47</v>
      </c>
      <c r="D39" s="75" t="s">
        <v>94</v>
      </c>
      <c r="E39" s="74" t="s">
        <v>95</v>
      </c>
      <c r="F39" s="75" t="s">
        <v>80</v>
      </c>
      <c r="G39" s="75" t="s">
        <v>48</v>
      </c>
      <c r="H39" s="74" t="s">
        <v>82</v>
      </c>
      <c r="I39" s="75" t="s">
        <v>49</v>
      </c>
      <c r="J39" s="74" t="s">
        <v>83</v>
      </c>
      <c r="K39" s="74" t="s">
        <v>50</v>
      </c>
      <c r="L39" s="74" t="s">
        <v>102</v>
      </c>
      <c r="M39" s="76">
        <v>19284.71</v>
      </c>
      <c r="N39" s="76">
        <v>0</v>
      </c>
      <c r="O39" s="102">
        <v>19284.71</v>
      </c>
    </row>
    <row r="40" spans="1:15">
      <c r="A40" s="222"/>
      <c r="B40" s="75" t="s">
        <v>103</v>
      </c>
      <c r="C40" s="75" t="s">
        <v>47</v>
      </c>
      <c r="D40" s="75" t="s">
        <v>94</v>
      </c>
      <c r="E40" s="74" t="s">
        <v>95</v>
      </c>
      <c r="F40" s="75" t="s">
        <v>80</v>
      </c>
      <c r="G40" s="75" t="s">
        <v>48</v>
      </c>
      <c r="H40" s="74" t="s">
        <v>82</v>
      </c>
      <c r="I40" s="75" t="s">
        <v>49</v>
      </c>
      <c r="J40" s="74" t="s">
        <v>83</v>
      </c>
      <c r="K40" s="74" t="s">
        <v>50</v>
      </c>
      <c r="L40" s="74" t="s">
        <v>104</v>
      </c>
      <c r="M40" s="76">
        <v>28407.98</v>
      </c>
      <c r="N40" s="76">
        <v>0</v>
      </c>
      <c r="O40" s="102">
        <v>28407.98</v>
      </c>
    </row>
    <row r="41" spans="1:15">
      <c r="A41" s="220" t="s">
        <v>206</v>
      </c>
      <c r="B41" s="75" t="s">
        <v>46</v>
      </c>
      <c r="C41" s="75" t="s">
        <v>47</v>
      </c>
      <c r="D41" s="75" t="s">
        <v>99</v>
      </c>
      <c r="E41" s="74" t="s">
        <v>100</v>
      </c>
      <c r="F41" s="75" t="s">
        <v>80</v>
      </c>
      <c r="G41" s="75" t="s">
        <v>48</v>
      </c>
      <c r="H41" s="74" t="s">
        <v>82</v>
      </c>
      <c r="I41" s="75" t="s">
        <v>49</v>
      </c>
      <c r="J41" s="74" t="s">
        <v>83</v>
      </c>
      <c r="K41" s="74" t="s">
        <v>50</v>
      </c>
      <c r="L41" s="74" t="s">
        <v>51</v>
      </c>
      <c r="M41" s="76">
        <v>266902.89</v>
      </c>
      <c r="N41" s="76">
        <v>0</v>
      </c>
      <c r="O41" s="102">
        <v>266902.89</v>
      </c>
    </row>
    <row r="42" spans="1:15">
      <c r="A42" s="221"/>
      <c r="B42" s="75" t="s">
        <v>101</v>
      </c>
      <c r="C42" s="75" t="s">
        <v>47</v>
      </c>
      <c r="D42" s="75" t="s">
        <v>94</v>
      </c>
      <c r="E42" s="74" t="s">
        <v>95</v>
      </c>
      <c r="F42" s="75" t="s">
        <v>80</v>
      </c>
      <c r="G42" s="75" t="s">
        <v>48</v>
      </c>
      <c r="H42" s="74" t="s">
        <v>82</v>
      </c>
      <c r="I42" s="75" t="s">
        <v>49</v>
      </c>
      <c r="J42" s="74" t="s">
        <v>83</v>
      </c>
      <c r="K42" s="74" t="s">
        <v>50</v>
      </c>
      <c r="L42" s="74" t="s">
        <v>102</v>
      </c>
      <c r="M42" s="76">
        <v>19284.71</v>
      </c>
      <c r="N42" s="76">
        <v>0</v>
      </c>
      <c r="O42" s="102">
        <v>19284.71</v>
      </c>
    </row>
    <row r="43" spans="1:15">
      <c r="A43" s="222"/>
      <c r="B43" s="75" t="s">
        <v>103</v>
      </c>
      <c r="C43" s="75" t="s">
        <v>47</v>
      </c>
      <c r="D43" s="75" t="s">
        <v>94</v>
      </c>
      <c r="E43" s="74" t="s">
        <v>95</v>
      </c>
      <c r="F43" s="75" t="s">
        <v>80</v>
      </c>
      <c r="G43" s="75" t="s">
        <v>48</v>
      </c>
      <c r="H43" s="74" t="s">
        <v>82</v>
      </c>
      <c r="I43" s="75" t="s">
        <v>49</v>
      </c>
      <c r="J43" s="74" t="s">
        <v>83</v>
      </c>
      <c r="K43" s="74" t="s">
        <v>50</v>
      </c>
      <c r="L43" s="74" t="s">
        <v>104</v>
      </c>
      <c r="M43" s="76">
        <v>28407.98</v>
      </c>
      <c r="N43" s="76">
        <v>0</v>
      </c>
      <c r="O43" s="102">
        <v>28407.98</v>
      </c>
    </row>
    <row r="44" spans="1:15">
      <c r="A44" s="220" t="s">
        <v>207</v>
      </c>
      <c r="B44" s="75" t="s">
        <v>46</v>
      </c>
      <c r="C44" s="75" t="s">
        <v>47</v>
      </c>
      <c r="D44" s="75" t="s">
        <v>99</v>
      </c>
      <c r="E44" s="74" t="s">
        <v>100</v>
      </c>
      <c r="F44" s="75" t="s">
        <v>80</v>
      </c>
      <c r="G44" s="75" t="s">
        <v>48</v>
      </c>
      <c r="H44" s="74" t="s">
        <v>82</v>
      </c>
      <c r="I44" s="75" t="s">
        <v>49</v>
      </c>
      <c r="J44" s="74" t="s">
        <v>83</v>
      </c>
      <c r="K44" s="74" t="s">
        <v>50</v>
      </c>
      <c r="L44" s="74" t="s">
        <v>51</v>
      </c>
      <c r="M44" s="76">
        <v>28408.47</v>
      </c>
      <c r="N44" s="76">
        <v>0</v>
      </c>
      <c r="O44" s="102">
        <v>28408.47</v>
      </c>
    </row>
    <row r="45" spans="1:15">
      <c r="A45" s="221"/>
      <c r="B45" s="75" t="s">
        <v>101</v>
      </c>
      <c r="C45" s="75" t="s">
        <v>47</v>
      </c>
      <c r="D45" s="75" t="s">
        <v>94</v>
      </c>
      <c r="E45" s="74" t="s">
        <v>95</v>
      </c>
      <c r="F45" s="75" t="s">
        <v>80</v>
      </c>
      <c r="G45" s="75" t="s">
        <v>48</v>
      </c>
      <c r="H45" s="74" t="s">
        <v>82</v>
      </c>
      <c r="I45" s="75" t="s">
        <v>49</v>
      </c>
      <c r="J45" s="74" t="s">
        <v>83</v>
      </c>
      <c r="K45" s="74" t="s">
        <v>50</v>
      </c>
      <c r="L45" s="74" t="s">
        <v>102</v>
      </c>
      <c r="M45" s="76">
        <v>2052.62</v>
      </c>
      <c r="N45" s="76">
        <v>0</v>
      </c>
      <c r="O45" s="102">
        <v>2052.62</v>
      </c>
    </row>
    <row r="46" spans="1:15">
      <c r="A46" s="222"/>
      <c r="B46" s="75" t="s">
        <v>103</v>
      </c>
      <c r="C46" s="75" t="s">
        <v>47</v>
      </c>
      <c r="D46" s="75" t="s">
        <v>94</v>
      </c>
      <c r="E46" s="74" t="s">
        <v>95</v>
      </c>
      <c r="F46" s="75" t="s">
        <v>80</v>
      </c>
      <c r="G46" s="75" t="s">
        <v>48</v>
      </c>
      <c r="H46" s="74" t="s">
        <v>82</v>
      </c>
      <c r="I46" s="75" t="s">
        <v>49</v>
      </c>
      <c r="J46" s="74" t="s">
        <v>83</v>
      </c>
      <c r="K46" s="74" t="s">
        <v>50</v>
      </c>
      <c r="L46" s="74" t="s">
        <v>104</v>
      </c>
      <c r="M46" s="76">
        <v>3023.67</v>
      </c>
      <c r="N46" s="76">
        <v>0</v>
      </c>
      <c r="O46" s="102">
        <v>3023.67</v>
      </c>
    </row>
    <row r="47" spans="1:15">
      <c r="A47" s="77"/>
      <c r="B47" s="78"/>
      <c r="C47" s="78"/>
      <c r="D47" s="78"/>
      <c r="E47" s="77"/>
      <c r="F47" s="78"/>
      <c r="G47" s="78"/>
      <c r="H47" s="77"/>
      <c r="I47" s="79" t="s">
        <v>63</v>
      </c>
      <c r="J47" s="77"/>
      <c r="K47" s="77"/>
      <c r="L47" s="77"/>
      <c r="M47" s="80">
        <v>4219476.1100000003</v>
      </c>
      <c r="N47" s="80">
        <v>0</v>
      </c>
      <c r="O47" s="103">
        <v>4219476.1100000003</v>
      </c>
    </row>
    <row r="48" spans="1:15">
      <c r="A48" s="220" t="s">
        <v>193</v>
      </c>
      <c r="B48" s="75" t="s">
        <v>46</v>
      </c>
      <c r="C48" s="75" t="s">
        <v>47</v>
      </c>
      <c r="D48" s="75" t="s">
        <v>99</v>
      </c>
      <c r="E48" s="74" t="s">
        <v>100</v>
      </c>
      <c r="F48" s="75" t="s">
        <v>80</v>
      </c>
      <c r="G48" s="75" t="s">
        <v>48</v>
      </c>
      <c r="H48" s="74" t="s">
        <v>82</v>
      </c>
      <c r="I48" s="75" t="s">
        <v>64</v>
      </c>
      <c r="J48" s="74" t="s">
        <v>83</v>
      </c>
      <c r="K48" s="74" t="s">
        <v>50</v>
      </c>
      <c r="L48" s="74" t="s">
        <v>65</v>
      </c>
      <c r="M48" s="76">
        <v>28804.45</v>
      </c>
      <c r="N48" s="76">
        <v>0</v>
      </c>
      <c r="O48" s="102">
        <v>28804.45</v>
      </c>
    </row>
    <row r="49" spans="1:15">
      <c r="A49" s="221"/>
      <c r="B49" s="75" t="s">
        <v>101</v>
      </c>
      <c r="C49" s="75" t="s">
        <v>47</v>
      </c>
      <c r="D49" s="75" t="s">
        <v>94</v>
      </c>
      <c r="E49" s="74" t="s">
        <v>95</v>
      </c>
      <c r="F49" s="75" t="s">
        <v>80</v>
      </c>
      <c r="G49" s="75" t="s">
        <v>48</v>
      </c>
      <c r="H49" s="74" t="s">
        <v>82</v>
      </c>
      <c r="I49" s="75" t="s">
        <v>64</v>
      </c>
      <c r="J49" s="74" t="s">
        <v>83</v>
      </c>
      <c r="K49" s="74" t="s">
        <v>50</v>
      </c>
      <c r="L49" s="74" t="s">
        <v>105</v>
      </c>
      <c r="M49" s="76">
        <v>2081.23</v>
      </c>
      <c r="N49" s="76">
        <v>0</v>
      </c>
      <c r="O49" s="102">
        <v>2081.23</v>
      </c>
    </row>
    <row r="50" spans="1:15">
      <c r="A50" s="222"/>
      <c r="B50" s="75" t="s">
        <v>103</v>
      </c>
      <c r="C50" s="75" t="s">
        <v>47</v>
      </c>
      <c r="D50" s="75" t="s">
        <v>94</v>
      </c>
      <c r="E50" s="74" t="s">
        <v>95</v>
      </c>
      <c r="F50" s="75" t="s">
        <v>80</v>
      </c>
      <c r="G50" s="75" t="s">
        <v>48</v>
      </c>
      <c r="H50" s="74" t="s">
        <v>82</v>
      </c>
      <c r="I50" s="75" t="s">
        <v>64</v>
      </c>
      <c r="J50" s="74" t="s">
        <v>83</v>
      </c>
      <c r="K50" s="74" t="s">
        <v>50</v>
      </c>
      <c r="L50" s="74" t="s">
        <v>106</v>
      </c>
      <c r="M50" s="76">
        <v>3065.82</v>
      </c>
      <c r="N50" s="76">
        <v>0</v>
      </c>
      <c r="O50" s="102">
        <v>3065.82</v>
      </c>
    </row>
    <row r="51" spans="1:15">
      <c r="A51" s="220" t="s">
        <v>197</v>
      </c>
      <c r="B51" s="75" t="s">
        <v>46</v>
      </c>
      <c r="C51" s="75" t="s">
        <v>47</v>
      </c>
      <c r="D51" s="75" t="s">
        <v>99</v>
      </c>
      <c r="E51" s="74" t="s">
        <v>100</v>
      </c>
      <c r="F51" s="75" t="s">
        <v>80</v>
      </c>
      <c r="G51" s="75" t="s">
        <v>48</v>
      </c>
      <c r="H51" s="74" t="s">
        <v>82</v>
      </c>
      <c r="I51" s="75" t="s">
        <v>64</v>
      </c>
      <c r="J51" s="74" t="s">
        <v>83</v>
      </c>
      <c r="K51" s="74" t="s">
        <v>50</v>
      </c>
      <c r="L51" s="74" t="s">
        <v>65</v>
      </c>
      <c r="M51" s="76">
        <v>28804.45</v>
      </c>
      <c r="N51" s="76">
        <v>0</v>
      </c>
      <c r="O51" s="102">
        <v>28804.45</v>
      </c>
    </row>
    <row r="52" spans="1:15">
      <c r="A52" s="221"/>
      <c r="B52" s="75" t="s">
        <v>101</v>
      </c>
      <c r="C52" s="75" t="s">
        <v>47</v>
      </c>
      <c r="D52" s="75" t="s">
        <v>94</v>
      </c>
      <c r="E52" s="74" t="s">
        <v>95</v>
      </c>
      <c r="F52" s="75" t="s">
        <v>80</v>
      </c>
      <c r="G52" s="75" t="s">
        <v>48</v>
      </c>
      <c r="H52" s="74" t="s">
        <v>82</v>
      </c>
      <c r="I52" s="75" t="s">
        <v>64</v>
      </c>
      <c r="J52" s="74" t="s">
        <v>83</v>
      </c>
      <c r="K52" s="74" t="s">
        <v>50</v>
      </c>
      <c r="L52" s="74" t="s">
        <v>105</v>
      </c>
      <c r="M52" s="76">
        <v>2081.23</v>
      </c>
      <c r="N52" s="76">
        <v>0</v>
      </c>
      <c r="O52" s="102">
        <v>2081.23</v>
      </c>
    </row>
    <row r="53" spans="1:15">
      <c r="A53" s="222"/>
      <c r="B53" s="75" t="s">
        <v>103</v>
      </c>
      <c r="C53" s="75" t="s">
        <v>47</v>
      </c>
      <c r="D53" s="75" t="s">
        <v>94</v>
      </c>
      <c r="E53" s="74" t="s">
        <v>95</v>
      </c>
      <c r="F53" s="75" t="s">
        <v>80</v>
      </c>
      <c r="G53" s="75" t="s">
        <v>48</v>
      </c>
      <c r="H53" s="74" t="s">
        <v>82</v>
      </c>
      <c r="I53" s="75" t="s">
        <v>64</v>
      </c>
      <c r="J53" s="74" t="s">
        <v>83</v>
      </c>
      <c r="K53" s="74" t="s">
        <v>50</v>
      </c>
      <c r="L53" s="74" t="s">
        <v>106</v>
      </c>
      <c r="M53" s="76">
        <v>3065.82</v>
      </c>
      <c r="N53" s="76">
        <v>0</v>
      </c>
      <c r="O53" s="102">
        <v>3065.82</v>
      </c>
    </row>
    <row r="54" spans="1:15">
      <c r="A54" s="220" t="s">
        <v>198</v>
      </c>
      <c r="B54" s="75" t="s">
        <v>46</v>
      </c>
      <c r="C54" s="75" t="s">
        <v>47</v>
      </c>
      <c r="D54" s="75" t="s">
        <v>99</v>
      </c>
      <c r="E54" s="74" t="s">
        <v>100</v>
      </c>
      <c r="F54" s="75" t="s">
        <v>80</v>
      </c>
      <c r="G54" s="75" t="s">
        <v>48</v>
      </c>
      <c r="H54" s="74" t="s">
        <v>82</v>
      </c>
      <c r="I54" s="75" t="s">
        <v>64</v>
      </c>
      <c r="J54" s="74" t="s">
        <v>83</v>
      </c>
      <c r="K54" s="74" t="s">
        <v>50</v>
      </c>
      <c r="L54" s="74" t="s">
        <v>65</v>
      </c>
      <c r="M54" s="76">
        <v>68357.05</v>
      </c>
      <c r="N54" s="76">
        <v>0</v>
      </c>
      <c r="O54" s="102">
        <v>68357.05</v>
      </c>
    </row>
    <row r="55" spans="1:15">
      <c r="A55" s="221"/>
      <c r="B55" s="75" t="s">
        <v>101</v>
      </c>
      <c r="C55" s="75" t="s">
        <v>47</v>
      </c>
      <c r="D55" s="75" t="s">
        <v>94</v>
      </c>
      <c r="E55" s="74" t="s">
        <v>95</v>
      </c>
      <c r="F55" s="75" t="s">
        <v>80</v>
      </c>
      <c r="G55" s="75" t="s">
        <v>48</v>
      </c>
      <c r="H55" s="74" t="s">
        <v>82</v>
      </c>
      <c r="I55" s="75" t="s">
        <v>64</v>
      </c>
      <c r="J55" s="74" t="s">
        <v>83</v>
      </c>
      <c r="K55" s="74" t="s">
        <v>50</v>
      </c>
      <c r="L55" s="74" t="s">
        <v>105</v>
      </c>
      <c r="M55" s="76">
        <v>4939.05</v>
      </c>
      <c r="N55" s="76">
        <v>0</v>
      </c>
      <c r="O55" s="102">
        <v>4939.05</v>
      </c>
    </row>
    <row r="56" spans="1:15">
      <c r="A56" s="222"/>
      <c r="B56" s="75" t="s">
        <v>103</v>
      </c>
      <c r="C56" s="75" t="s">
        <v>47</v>
      </c>
      <c r="D56" s="75" t="s">
        <v>94</v>
      </c>
      <c r="E56" s="74" t="s">
        <v>95</v>
      </c>
      <c r="F56" s="75" t="s">
        <v>80</v>
      </c>
      <c r="G56" s="75" t="s">
        <v>48</v>
      </c>
      <c r="H56" s="74" t="s">
        <v>82</v>
      </c>
      <c r="I56" s="75" t="s">
        <v>64</v>
      </c>
      <c r="J56" s="74" t="s">
        <v>83</v>
      </c>
      <c r="K56" s="74" t="s">
        <v>50</v>
      </c>
      <c r="L56" s="74" t="s">
        <v>106</v>
      </c>
      <c r="M56" s="76">
        <v>7275.63</v>
      </c>
      <c r="N56" s="76">
        <v>0</v>
      </c>
      <c r="O56" s="102">
        <v>7275.63</v>
      </c>
    </row>
    <row r="57" spans="1:15">
      <c r="A57" s="220" t="s">
        <v>199</v>
      </c>
      <c r="B57" s="75" t="s">
        <v>46</v>
      </c>
      <c r="C57" s="75" t="s">
        <v>47</v>
      </c>
      <c r="D57" s="75" t="s">
        <v>99</v>
      </c>
      <c r="E57" s="74" t="s">
        <v>100</v>
      </c>
      <c r="F57" s="75" t="s">
        <v>80</v>
      </c>
      <c r="G57" s="75" t="s">
        <v>48</v>
      </c>
      <c r="H57" s="74" t="s">
        <v>82</v>
      </c>
      <c r="I57" s="75" t="s">
        <v>64</v>
      </c>
      <c r="J57" s="74" t="s">
        <v>83</v>
      </c>
      <c r="K57" s="74" t="s">
        <v>50</v>
      </c>
      <c r="L57" s="74" t="s">
        <v>65</v>
      </c>
      <c r="M57" s="76">
        <v>28804.45</v>
      </c>
      <c r="N57" s="76">
        <v>0</v>
      </c>
      <c r="O57" s="102">
        <v>28804.45</v>
      </c>
    </row>
    <row r="58" spans="1:15">
      <c r="A58" s="221"/>
      <c r="B58" s="75" t="s">
        <v>101</v>
      </c>
      <c r="C58" s="75" t="s">
        <v>47</v>
      </c>
      <c r="D58" s="75" t="s">
        <v>94</v>
      </c>
      <c r="E58" s="74" t="s">
        <v>95</v>
      </c>
      <c r="F58" s="75" t="s">
        <v>80</v>
      </c>
      <c r="G58" s="75" t="s">
        <v>48</v>
      </c>
      <c r="H58" s="74" t="s">
        <v>82</v>
      </c>
      <c r="I58" s="75" t="s">
        <v>64</v>
      </c>
      <c r="J58" s="74" t="s">
        <v>83</v>
      </c>
      <c r="K58" s="74" t="s">
        <v>50</v>
      </c>
      <c r="L58" s="74" t="s">
        <v>105</v>
      </c>
      <c r="M58" s="76">
        <v>2081.23</v>
      </c>
      <c r="N58" s="76">
        <v>0</v>
      </c>
      <c r="O58" s="102">
        <v>2081.23</v>
      </c>
    </row>
    <row r="59" spans="1:15">
      <c r="A59" s="222"/>
      <c r="B59" s="75" t="s">
        <v>103</v>
      </c>
      <c r="C59" s="75" t="s">
        <v>47</v>
      </c>
      <c r="D59" s="75" t="s">
        <v>94</v>
      </c>
      <c r="E59" s="74" t="s">
        <v>95</v>
      </c>
      <c r="F59" s="75" t="s">
        <v>80</v>
      </c>
      <c r="G59" s="75" t="s">
        <v>48</v>
      </c>
      <c r="H59" s="74" t="s">
        <v>82</v>
      </c>
      <c r="I59" s="75" t="s">
        <v>64</v>
      </c>
      <c r="J59" s="74" t="s">
        <v>83</v>
      </c>
      <c r="K59" s="74" t="s">
        <v>50</v>
      </c>
      <c r="L59" s="74" t="s">
        <v>106</v>
      </c>
      <c r="M59" s="76">
        <v>3065.82</v>
      </c>
      <c r="N59" s="76">
        <v>0</v>
      </c>
      <c r="O59" s="102">
        <v>3065.82</v>
      </c>
    </row>
    <row r="60" spans="1:15">
      <c r="A60" s="220" t="s">
        <v>200</v>
      </c>
      <c r="B60" s="75" t="s">
        <v>46</v>
      </c>
      <c r="C60" s="75" t="s">
        <v>47</v>
      </c>
      <c r="D60" s="75" t="s">
        <v>99</v>
      </c>
      <c r="E60" s="74" t="s">
        <v>100</v>
      </c>
      <c r="F60" s="75" t="s">
        <v>80</v>
      </c>
      <c r="G60" s="75" t="s">
        <v>48</v>
      </c>
      <c r="H60" s="74" t="s">
        <v>82</v>
      </c>
      <c r="I60" s="75" t="s">
        <v>64</v>
      </c>
      <c r="J60" s="74" t="s">
        <v>83</v>
      </c>
      <c r="K60" s="74" t="s">
        <v>50</v>
      </c>
      <c r="L60" s="74" t="s">
        <v>65</v>
      </c>
      <c r="M60" s="76">
        <v>28804.45</v>
      </c>
      <c r="N60" s="76">
        <v>0</v>
      </c>
      <c r="O60" s="102">
        <v>28804.45</v>
      </c>
    </row>
    <row r="61" spans="1:15">
      <c r="A61" s="221"/>
      <c r="B61" s="75" t="s">
        <v>101</v>
      </c>
      <c r="C61" s="75" t="s">
        <v>47</v>
      </c>
      <c r="D61" s="75" t="s">
        <v>94</v>
      </c>
      <c r="E61" s="74" t="s">
        <v>95</v>
      </c>
      <c r="F61" s="75" t="s">
        <v>80</v>
      </c>
      <c r="G61" s="75" t="s">
        <v>48</v>
      </c>
      <c r="H61" s="74" t="s">
        <v>82</v>
      </c>
      <c r="I61" s="75" t="s">
        <v>64</v>
      </c>
      <c r="J61" s="74" t="s">
        <v>83</v>
      </c>
      <c r="K61" s="74" t="s">
        <v>50</v>
      </c>
      <c r="L61" s="74" t="s">
        <v>105</v>
      </c>
      <c r="M61" s="76">
        <v>2081.23</v>
      </c>
      <c r="N61" s="76">
        <v>0</v>
      </c>
      <c r="O61" s="102">
        <v>2081.23</v>
      </c>
    </row>
    <row r="62" spans="1:15">
      <c r="A62" s="222"/>
      <c r="B62" s="75" t="s">
        <v>103</v>
      </c>
      <c r="C62" s="75" t="s">
        <v>47</v>
      </c>
      <c r="D62" s="75" t="s">
        <v>94</v>
      </c>
      <c r="E62" s="74" t="s">
        <v>95</v>
      </c>
      <c r="F62" s="75" t="s">
        <v>80</v>
      </c>
      <c r="G62" s="75" t="s">
        <v>48</v>
      </c>
      <c r="H62" s="74" t="s">
        <v>82</v>
      </c>
      <c r="I62" s="75" t="s">
        <v>64</v>
      </c>
      <c r="J62" s="74" t="s">
        <v>83</v>
      </c>
      <c r="K62" s="74" t="s">
        <v>50</v>
      </c>
      <c r="L62" s="74" t="s">
        <v>106</v>
      </c>
      <c r="M62" s="76">
        <v>3065.82</v>
      </c>
      <c r="N62" s="76">
        <v>0</v>
      </c>
      <c r="O62" s="102">
        <v>3065.82</v>
      </c>
    </row>
    <row r="63" spans="1:15">
      <c r="A63" s="220" t="s">
        <v>201</v>
      </c>
      <c r="B63" s="75" t="s">
        <v>46</v>
      </c>
      <c r="C63" s="75" t="s">
        <v>47</v>
      </c>
      <c r="D63" s="75" t="s">
        <v>99</v>
      </c>
      <c r="E63" s="74" t="s">
        <v>100</v>
      </c>
      <c r="F63" s="75" t="s">
        <v>80</v>
      </c>
      <c r="G63" s="75" t="s">
        <v>48</v>
      </c>
      <c r="H63" s="74" t="s">
        <v>82</v>
      </c>
      <c r="I63" s="75" t="s">
        <v>64</v>
      </c>
      <c r="J63" s="74" t="s">
        <v>83</v>
      </c>
      <c r="K63" s="74" t="s">
        <v>50</v>
      </c>
      <c r="L63" s="74" t="s">
        <v>65</v>
      </c>
      <c r="M63" s="76">
        <v>6869.49</v>
      </c>
      <c r="N63" s="76">
        <v>0</v>
      </c>
      <c r="O63" s="102">
        <v>6869.49</v>
      </c>
    </row>
    <row r="64" spans="1:15">
      <c r="A64" s="221"/>
      <c r="B64" s="75" t="s">
        <v>101</v>
      </c>
      <c r="C64" s="75" t="s">
        <v>47</v>
      </c>
      <c r="D64" s="75" t="s">
        <v>94</v>
      </c>
      <c r="E64" s="74" t="s">
        <v>95</v>
      </c>
      <c r="F64" s="75" t="s">
        <v>80</v>
      </c>
      <c r="G64" s="75" t="s">
        <v>48</v>
      </c>
      <c r="H64" s="74" t="s">
        <v>82</v>
      </c>
      <c r="I64" s="75" t="s">
        <v>64</v>
      </c>
      <c r="J64" s="74" t="s">
        <v>83</v>
      </c>
      <c r="K64" s="74" t="s">
        <v>50</v>
      </c>
      <c r="L64" s="74" t="s">
        <v>105</v>
      </c>
      <c r="M64" s="76">
        <v>496.35</v>
      </c>
      <c r="N64" s="76">
        <v>0</v>
      </c>
      <c r="O64" s="102">
        <v>496.35</v>
      </c>
    </row>
    <row r="65" spans="1:15">
      <c r="A65" s="222"/>
      <c r="B65" s="75" t="s">
        <v>103</v>
      </c>
      <c r="C65" s="75" t="s">
        <v>47</v>
      </c>
      <c r="D65" s="75" t="s">
        <v>94</v>
      </c>
      <c r="E65" s="74" t="s">
        <v>95</v>
      </c>
      <c r="F65" s="75" t="s">
        <v>80</v>
      </c>
      <c r="G65" s="75" t="s">
        <v>48</v>
      </c>
      <c r="H65" s="74" t="s">
        <v>82</v>
      </c>
      <c r="I65" s="75" t="s">
        <v>64</v>
      </c>
      <c r="J65" s="74" t="s">
        <v>83</v>
      </c>
      <c r="K65" s="74" t="s">
        <v>50</v>
      </c>
      <c r="L65" s="74" t="s">
        <v>106</v>
      </c>
      <c r="M65" s="76">
        <v>731.16</v>
      </c>
      <c r="N65" s="76">
        <v>0</v>
      </c>
      <c r="O65" s="102">
        <v>731.16</v>
      </c>
    </row>
    <row r="66" spans="1:15">
      <c r="A66" s="220" t="s">
        <v>202</v>
      </c>
      <c r="B66" s="75" t="s">
        <v>46</v>
      </c>
      <c r="C66" s="75" t="s">
        <v>47</v>
      </c>
      <c r="D66" s="75" t="s">
        <v>99</v>
      </c>
      <c r="E66" s="74" t="s">
        <v>100</v>
      </c>
      <c r="F66" s="75" t="s">
        <v>80</v>
      </c>
      <c r="G66" s="75" t="s">
        <v>48</v>
      </c>
      <c r="H66" s="74" t="s">
        <v>82</v>
      </c>
      <c r="I66" s="75" t="s">
        <v>64</v>
      </c>
      <c r="J66" s="74" t="s">
        <v>83</v>
      </c>
      <c r="K66" s="74" t="s">
        <v>50</v>
      </c>
      <c r="L66" s="74" t="s">
        <v>65</v>
      </c>
      <c r="M66" s="76">
        <v>28804.45</v>
      </c>
      <c r="N66" s="76">
        <v>0</v>
      </c>
      <c r="O66" s="102">
        <v>28804.45</v>
      </c>
    </row>
    <row r="67" spans="1:15">
      <c r="A67" s="221"/>
      <c r="B67" s="75" t="s">
        <v>101</v>
      </c>
      <c r="C67" s="75" t="s">
        <v>47</v>
      </c>
      <c r="D67" s="75" t="s">
        <v>94</v>
      </c>
      <c r="E67" s="74" t="s">
        <v>95</v>
      </c>
      <c r="F67" s="75" t="s">
        <v>80</v>
      </c>
      <c r="G67" s="75" t="s">
        <v>48</v>
      </c>
      <c r="H67" s="74" t="s">
        <v>82</v>
      </c>
      <c r="I67" s="75" t="s">
        <v>64</v>
      </c>
      <c r="J67" s="74" t="s">
        <v>83</v>
      </c>
      <c r="K67" s="74" t="s">
        <v>50</v>
      </c>
      <c r="L67" s="74" t="s">
        <v>105</v>
      </c>
      <c r="M67" s="76">
        <v>2081.23</v>
      </c>
      <c r="N67" s="76">
        <v>0</v>
      </c>
      <c r="O67" s="102">
        <v>2081.23</v>
      </c>
    </row>
    <row r="68" spans="1:15">
      <c r="A68" s="222"/>
      <c r="B68" s="75" t="s">
        <v>103</v>
      </c>
      <c r="C68" s="75" t="s">
        <v>47</v>
      </c>
      <c r="D68" s="75" t="s">
        <v>94</v>
      </c>
      <c r="E68" s="74" t="s">
        <v>95</v>
      </c>
      <c r="F68" s="75" t="s">
        <v>80</v>
      </c>
      <c r="G68" s="75" t="s">
        <v>48</v>
      </c>
      <c r="H68" s="74" t="s">
        <v>82</v>
      </c>
      <c r="I68" s="75" t="s">
        <v>64</v>
      </c>
      <c r="J68" s="74" t="s">
        <v>83</v>
      </c>
      <c r="K68" s="74" t="s">
        <v>50</v>
      </c>
      <c r="L68" s="74" t="s">
        <v>106</v>
      </c>
      <c r="M68" s="76">
        <v>3065.82</v>
      </c>
      <c r="N68" s="76">
        <v>0</v>
      </c>
      <c r="O68" s="102">
        <v>3065.82</v>
      </c>
    </row>
    <row r="69" spans="1:15">
      <c r="A69" s="220" t="s">
        <v>203</v>
      </c>
      <c r="B69" s="75" t="s">
        <v>46</v>
      </c>
      <c r="C69" s="75" t="s">
        <v>47</v>
      </c>
      <c r="D69" s="75" t="s">
        <v>99</v>
      </c>
      <c r="E69" s="74" t="s">
        <v>100</v>
      </c>
      <c r="F69" s="75" t="s">
        <v>80</v>
      </c>
      <c r="G69" s="75" t="s">
        <v>48</v>
      </c>
      <c r="H69" s="74" t="s">
        <v>82</v>
      </c>
      <c r="I69" s="75" t="s">
        <v>64</v>
      </c>
      <c r="J69" s="74" t="s">
        <v>83</v>
      </c>
      <c r="K69" s="74" t="s">
        <v>50</v>
      </c>
      <c r="L69" s="74" t="s">
        <v>65</v>
      </c>
      <c r="M69" s="76">
        <v>28804.45</v>
      </c>
      <c r="N69" s="76">
        <v>0</v>
      </c>
      <c r="O69" s="102">
        <v>28804.45</v>
      </c>
    </row>
    <row r="70" spans="1:15">
      <c r="A70" s="221"/>
      <c r="B70" s="75" t="s">
        <v>101</v>
      </c>
      <c r="C70" s="75" t="s">
        <v>47</v>
      </c>
      <c r="D70" s="75" t="s">
        <v>94</v>
      </c>
      <c r="E70" s="74" t="s">
        <v>95</v>
      </c>
      <c r="F70" s="75" t="s">
        <v>80</v>
      </c>
      <c r="G70" s="75" t="s">
        <v>48</v>
      </c>
      <c r="H70" s="74" t="s">
        <v>82</v>
      </c>
      <c r="I70" s="75" t="s">
        <v>64</v>
      </c>
      <c r="J70" s="74" t="s">
        <v>83</v>
      </c>
      <c r="K70" s="74" t="s">
        <v>50</v>
      </c>
      <c r="L70" s="74" t="s">
        <v>105</v>
      </c>
      <c r="M70" s="76">
        <v>2081.23</v>
      </c>
      <c r="N70" s="76">
        <v>0</v>
      </c>
      <c r="O70" s="102">
        <v>2081.23</v>
      </c>
    </row>
    <row r="71" spans="1:15">
      <c r="A71" s="222"/>
      <c r="B71" s="75" t="s">
        <v>103</v>
      </c>
      <c r="C71" s="75" t="s">
        <v>47</v>
      </c>
      <c r="D71" s="75" t="s">
        <v>94</v>
      </c>
      <c r="E71" s="74" t="s">
        <v>95</v>
      </c>
      <c r="F71" s="75" t="s">
        <v>80</v>
      </c>
      <c r="G71" s="75" t="s">
        <v>48</v>
      </c>
      <c r="H71" s="74" t="s">
        <v>82</v>
      </c>
      <c r="I71" s="75" t="s">
        <v>64</v>
      </c>
      <c r="J71" s="74" t="s">
        <v>83</v>
      </c>
      <c r="K71" s="74" t="s">
        <v>50</v>
      </c>
      <c r="L71" s="74" t="s">
        <v>106</v>
      </c>
      <c r="M71" s="76">
        <v>3065.82</v>
      </c>
      <c r="N71" s="76">
        <v>0</v>
      </c>
      <c r="O71" s="102">
        <v>3065.82</v>
      </c>
    </row>
    <row r="72" spans="1:15">
      <c r="A72" s="220" t="s">
        <v>204</v>
      </c>
      <c r="B72" s="75" t="s">
        <v>46</v>
      </c>
      <c r="C72" s="75" t="s">
        <v>47</v>
      </c>
      <c r="D72" s="75" t="s">
        <v>99</v>
      </c>
      <c r="E72" s="74" t="s">
        <v>100</v>
      </c>
      <c r="F72" s="75" t="s">
        <v>80</v>
      </c>
      <c r="G72" s="75" t="s">
        <v>48</v>
      </c>
      <c r="H72" s="74" t="s">
        <v>82</v>
      </c>
      <c r="I72" s="75" t="s">
        <v>64</v>
      </c>
      <c r="J72" s="74" t="s">
        <v>83</v>
      </c>
      <c r="K72" s="74" t="s">
        <v>50</v>
      </c>
      <c r="L72" s="74" t="s">
        <v>65</v>
      </c>
      <c r="M72" s="76">
        <v>0</v>
      </c>
      <c r="N72" s="76">
        <v>34936.089999999997</v>
      </c>
      <c r="O72" s="102">
        <v>-34936.089999999997</v>
      </c>
    </row>
    <row r="73" spans="1:15">
      <c r="A73" s="221"/>
      <c r="B73" s="75" t="s">
        <v>101</v>
      </c>
      <c r="C73" s="75" t="s">
        <v>47</v>
      </c>
      <c r="D73" s="75" t="s">
        <v>94</v>
      </c>
      <c r="E73" s="74" t="s">
        <v>95</v>
      </c>
      <c r="F73" s="75" t="s">
        <v>80</v>
      </c>
      <c r="G73" s="75" t="s">
        <v>48</v>
      </c>
      <c r="H73" s="74" t="s">
        <v>82</v>
      </c>
      <c r="I73" s="75" t="s">
        <v>64</v>
      </c>
      <c r="J73" s="74" t="s">
        <v>83</v>
      </c>
      <c r="K73" s="74" t="s">
        <v>50</v>
      </c>
      <c r="L73" s="74" t="s">
        <v>105</v>
      </c>
      <c r="M73" s="76">
        <v>0</v>
      </c>
      <c r="N73" s="76">
        <v>2524.2600000000002</v>
      </c>
      <c r="O73" s="102">
        <v>-2524.2600000000002</v>
      </c>
    </row>
    <row r="74" spans="1:15">
      <c r="A74" s="222"/>
      <c r="B74" s="75" t="s">
        <v>103</v>
      </c>
      <c r="C74" s="75" t="s">
        <v>47</v>
      </c>
      <c r="D74" s="75" t="s">
        <v>94</v>
      </c>
      <c r="E74" s="74" t="s">
        <v>95</v>
      </c>
      <c r="F74" s="75" t="s">
        <v>80</v>
      </c>
      <c r="G74" s="75" t="s">
        <v>48</v>
      </c>
      <c r="H74" s="74" t="s">
        <v>82</v>
      </c>
      <c r="I74" s="75" t="s">
        <v>64</v>
      </c>
      <c r="J74" s="74" t="s">
        <v>83</v>
      </c>
      <c r="K74" s="74" t="s">
        <v>50</v>
      </c>
      <c r="L74" s="74" t="s">
        <v>106</v>
      </c>
      <c r="M74" s="76">
        <v>0</v>
      </c>
      <c r="N74" s="76">
        <v>3718.45</v>
      </c>
      <c r="O74" s="102">
        <v>-3718.45</v>
      </c>
    </row>
    <row r="75" spans="1:15">
      <c r="A75" s="220" t="s">
        <v>205</v>
      </c>
      <c r="B75" s="75" t="s">
        <v>46</v>
      </c>
      <c r="C75" s="75" t="s">
        <v>47</v>
      </c>
      <c r="D75" s="75" t="s">
        <v>99</v>
      </c>
      <c r="E75" s="74" t="s">
        <v>100</v>
      </c>
      <c r="F75" s="75" t="s">
        <v>80</v>
      </c>
      <c r="G75" s="75" t="s">
        <v>48</v>
      </c>
      <c r="H75" s="74" t="s">
        <v>82</v>
      </c>
      <c r="I75" s="75" t="s">
        <v>64</v>
      </c>
      <c r="J75" s="74" t="s">
        <v>83</v>
      </c>
      <c r="K75" s="74" t="s">
        <v>50</v>
      </c>
      <c r="L75" s="74" t="s">
        <v>65</v>
      </c>
      <c r="M75" s="76">
        <v>28804.45</v>
      </c>
      <c r="N75" s="76">
        <v>0</v>
      </c>
      <c r="O75" s="102">
        <v>28804.45</v>
      </c>
    </row>
    <row r="76" spans="1:15">
      <c r="A76" s="221"/>
      <c r="B76" s="75" t="s">
        <v>101</v>
      </c>
      <c r="C76" s="75" t="s">
        <v>47</v>
      </c>
      <c r="D76" s="75" t="s">
        <v>94</v>
      </c>
      <c r="E76" s="74" t="s">
        <v>95</v>
      </c>
      <c r="F76" s="75" t="s">
        <v>80</v>
      </c>
      <c r="G76" s="75" t="s">
        <v>48</v>
      </c>
      <c r="H76" s="74" t="s">
        <v>82</v>
      </c>
      <c r="I76" s="75" t="s">
        <v>64</v>
      </c>
      <c r="J76" s="74" t="s">
        <v>83</v>
      </c>
      <c r="K76" s="74" t="s">
        <v>50</v>
      </c>
      <c r="L76" s="74" t="s">
        <v>105</v>
      </c>
      <c r="M76" s="76">
        <v>2081.23</v>
      </c>
      <c r="N76" s="76">
        <v>0</v>
      </c>
      <c r="O76" s="102">
        <v>2081.23</v>
      </c>
    </row>
    <row r="77" spans="1:15">
      <c r="A77" s="222"/>
      <c r="B77" s="75" t="s">
        <v>103</v>
      </c>
      <c r="C77" s="75" t="s">
        <v>47</v>
      </c>
      <c r="D77" s="75" t="s">
        <v>94</v>
      </c>
      <c r="E77" s="74" t="s">
        <v>95</v>
      </c>
      <c r="F77" s="75" t="s">
        <v>80</v>
      </c>
      <c r="G77" s="75" t="s">
        <v>48</v>
      </c>
      <c r="H77" s="74" t="s">
        <v>82</v>
      </c>
      <c r="I77" s="75" t="s">
        <v>64</v>
      </c>
      <c r="J77" s="74" t="s">
        <v>83</v>
      </c>
      <c r="K77" s="74" t="s">
        <v>50</v>
      </c>
      <c r="L77" s="74" t="s">
        <v>106</v>
      </c>
      <c r="M77" s="76">
        <v>3065.82</v>
      </c>
      <c r="N77" s="76">
        <v>0</v>
      </c>
      <c r="O77" s="102">
        <v>3065.82</v>
      </c>
    </row>
    <row r="78" spans="1:15">
      <c r="A78" s="220" t="s">
        <v>206</v>
      </c>
      <c r="B78" s="75" t="s">
        <v>46</v>
      </c>
      <c r="C78" s="75" t="s">
        <v>47</v>
      </c>
      <c r="D78" s="75" t="s">
        <v>99</v>
      </c>
      <c r="E78" s="74" t="s">
        <v>100</v>
      </c>
      <c r="F78" s="75" t="s">
        <v>80</v>
      </c>
      <c r="G78" s="75" t="s">
        <v>48</v>
      </c>
      <c r="H78" s="74" t="s">
        <v>82</v>
      </c>
      <c r="I78" s="75" t="s">
        <v>64</v>
      </c>
      <c r="J78" s="74" t="s">
        <v>83</v>
      </c>
      <c r="K78" s="74" t="s">
        <v>50</v>
      </c>
      <c r="L78" s="74" t="s">
        <v>65</v>
      </c>
      <c r="M78" s="76">
        <v>28804.45</v>
      </c>
      <c r="N78" s="76">
        <v>0</v>
      </c>
      <c r="O78" s="102">
        <v>28804.45</v>
      </c>
    </row>
    <row r="79" spans="1:15">
      <c r="A79" s="221"/>
      <c r="B79" s="75" t="s">
        <v>101</v>
      </c>
      <c r="C79" s="75" t="s">
        <v>47</v>
      </c>
      <c r="D79" s="75" t="s">
        <v>94</v>
      </c>
      <c r="E79" s="74" t="s">
        <v>95</v>
      </c>
      <c r="F79" s="75" t="s">
        <v>80</v>
      </c>
      <c r="G79" s="75" t="s">
        <v>48</v>
      </c>
      <c r="H79" s="74" t="s">
        <v>82</v>
      </c>
      <c r="I79" s="75" t="s">
        <v>64</v>
      </c>
      <c r="J79" s="74" t="s">
        <v>83</v>
      </c>
      <c r="K79" s="74" t="s">
        <v>50</v>
      </c>
      <c r="L79" s="74" t="s">
        <v>105</v>
      </c>
      <c r="M79" s="76">
        <v>2081.23</v>
      </c>
      <c r="N79" s="76">
        <v>0</v>
      </c>
      <c r="O79" s="102">
        <v>2081.23</v>
      </c>
    </row>
    <row r="80" spans="1:15">
      <c r="A80" s="222"/>
      <c r="B80" s="75" t="s">
        <v>103</v>
      </c>
      <c r="C80" s="75" t="s">
        <v>47</v>
      </c>
      <c r="D80" s="75" t="s">
        <v>94</v>
      </c>
      <c r="E80" s="74" t="s">
        <v>95</v>
      </c>
      <c r="F80" s="75" t="s">
        <v>80</v>
      </c>
      <c r="G80" s="75" t="s">
        <v>48</v>
      </c>
      <c r="H80" s="74" t="s">
        <v>82</v>
      </c>
      <c r="I80" s="75" t="s">
        <v>64</v>
      </c>
      <c r="J80" s="74" t="s">
        <v>83</v>
      </c>
      <c r="K80" s="74" t="s">
        <v>50</v>
      </c>
      <c r="L80" s="74" t="s">
        <v>106</v>
      </c>
      <c r="M80" s="76">
        <v>3065.82</v>
      </c>
      <c r="N80" s="76">
        <v>0</v>
      </c>
      <c r="O80" s="102">
        <v>3065.82</v>
      </c>
    </row>
    <row r="81" spans="1:15">
      <c r="A81" s="220" t="s">
        <v>207</v>
      </c>
      <c r="B81" s="75" t="s">
        <v>46</v>
      </c>
      <c r="C81" s="75" t="s">
        <v>47</v>
      </c>
      <c r="D81" s="75" t="s">
        <v>99</v>
      </c>
      <c r="E81" s="74" t="s">
        <v>100</v>
      </c>
      <c r="F81" s="75" t="s">
        <v>80</v>
      </c>
      <c r="G81" s="75" t="s">
        <v>48</v>
      </c>
      <c r="H81" s="74" t="s">
        <v>82</v>
      </c>
      <c r="I81" s="75" t="s">
        <v>64</v>
      </c>
      <c r="J81" s="74" t="s">
        <v>83</v>
      </c>
      <c r="K81" s="74" t="s">
        <v>50</v>
      </c>
      <c r="L81" s="74" t="s">
        <v>65</v>
      </c>
      <c r="M81" s="76">
        <v>0</v>
      </c>
      <c r="N81" s="76">
        <v>47194.12</v>
      </c>
      <c r="O81" s="102">
        <v>-47194.12</v>
      </c>
    </row>
    <row r="82" spans="1:15">
      <c r="A82" s="221"/>
      <c r="B82" s="75" t="s">
        <v>101</v>
      </c>
      <c r="C82" s="75" t="s">
        <v>47</v>
      </c>
      <c r="D82" s="75" t="s">
        <v>94</v>
      </c>
      <c r="E82" s="74" t="s">
        <v>95</v>
      </c>
      <c r="F82" s="75" t="s">
        <v>80</v>
      </c>
      <c r="G82" s="75" t="s">
        <v>48</v>
      </c>
      <c r="H82" s="74" t="s">
        <v>82</v>
      </c>
      <c r="I82" s="75" t="s">
        <v>64</v>
      </c>
      <c r="J82" s="74" t="s">
        <v>83</v>
      </c>
      <c r="K82" s="74" t="s">
        <v>50</v>
      </c>
      <c r="L82" s="74" t="s">
        <v>105</v>
      </c>
      <c r="M82" s="76">
        <v>0</v>
      </c>
      <c r="N82" s="76">
        <v>3409.95</v>
      </c>
      <c r="O82" s="102">
        <v>-3409.95</v>
      </c>
    </row>
    <row r="83" spans="1:15">
      <c r="A83" s="222"/>
      <c r="B83" s="75" t="s">
        <v>103</v>
      </c>
      <c r="C83" s="75" t="s">
        <v>47</v>
      </c>
      <c r="D83" s="75" t="s">
        <v>94</v>
      </c>
      <c r="E83" s="74" t="s">
        <v>95</v>
      </c>
      <c r="F83" s="75" t="s">
        <v>80</v>
      </c>
      <c r="G83" s="75" t="s">
        <v>48</v>
      </c>
      <c r="H83" s="74" t="s">
        <v>82</v>
      </c>
      <c r="I83" s="75" t="s">
        <v>64</v>
      </c>
      <c r="J83" s="74" t="s">
        <v>83</v>
      </c>
      <c r="K83" s="74" t="s">
        <v>50</v>
      </c>
      <c r="L83" s="74" t="s">
        <v>106</v>
      </c>
      <c r="M83" s="76">
        <v>0</v>
      </c>
      <c r="N83" s="76">
        <v>5023.1400000000003</v>
      </c>
      <c r="O83" s="102">
        <v>-5023.1400000000003</v>
      </c>
    </row>
    <row r="84" spans="1:15">
      <c r="A84" s="77"/>
      <c r="B84" s="78"/>
      <c r="C84" s="78"/>
      <c r="D84" s="78"/>
      <c r="E84" s="77"/>
      <c r="F84" s="78"/>
      <c r="G84" s="78"/>
      <c r="H84" s="77"/>
      <c r="I84" s="79" t="s">
        <v>66</v>
      </c>
      <c r="J84" s="77"/>
      <c r="K84" s="77"/>
      <c r="L84" s="77"/>
      <c r="M84" s="80">
        <v>360280.73</v>
      </c>
      <c r="N84" s="80">
        <v>96806.01</v>
      </c>
      <c r="O84" s="103">
        <v>263474.71999999997</v>
      </c>
    </row>
    <row r="85" spans="1:15">
      <c r="A85" s="220" t="s">
        <v>193</v>
      </c>
      <c r="B85" s="75" t="s">
        <v>46</v>
      </c>
      <c r="C85" s="75" t="s">
        <v>47</v>
      </c>
      <c r="D85" s="75" t="s">
        <v>99</v>
      </c>
      <c r="E85" s="74" t="s">
        <v>100</v>
      </c>
      <c r="F85" s="75" t="s">
        <v>80</v>
      </c>
      <c r="G85" s="75" t="s">
        <v>48</v>
      </c>
      <c r="H85" s="74" t="s">
        <v>82</v>
      </c>
      <c r="I85" s="75" t="s">
        <v>67</v>
      </c>
      <c r="J85" s="74" t="s">
        <v>83</v>
      </c>
      <c r="K85" s="74" t="s">
        <v>50</v>
      </c>
      <c r="L85" s="74" t="s">
        <v>68</v>
      </c>
      <c r="M85" s="76">
        <v>67116.149999999994</v>
      </c>
      <c r="N85" s="76">
        <v>0</v>
      </c>
      <c r="O85" s="102">
        <v>67116.149999999994</v>
      </c>
    </row>
    <row r="86" spans="1:15">
      <c r="A86" s="221"/>
      <c r="B86" s="75" t="s">
        <v>101</v>
      </c>
      <c r="C86" s="75" t="s">
        <v>47</v>
      </c>
      <c r="D86" s="75" t="s">
        <v>94</v>
      </c>
      <c r="E86" s="74" t="s">
        <v>95</v>
      </c>
      <c r="F86" s="75" t="s">
        <v>80</v>
      </c>
      <c r="G86" s="75" t="s">
        <v>48</v>
      </c>
      <c r="H86" s="74" t="s">
        <v>82</v>
      </c>
      <c r="I86" s="75" t="s">
        <v>67</v>
      </c>
      <c r="J86" s="74" t="s">
        <v>83</v>
      </c>
      <c r="K86" s="74" t="s">
        <v>50</v>
      </c>
      <c r="L86" s="74" t="s">
        <v>107</v>
      </c>
      <c r="M86" s="76">
        <v>4849.3900000000003</v>
      </c>
      <c r="N86" s="76">
        <v>0</v>
      </c>
      <c r="O86" s="102">
        <v>4849.3900000000003</v>
      </c>
    </row>
    <row r="87" spans="1:15">
      <c r="A87" s="222"/>
      <c r="B87" s="75" t="s">
        <v>103</v>
      </c>
      <c r="C87" s="75" t="s">
        <v>47</v>
      </c>
      <c r="D87" s="75" t="s">
        <v>94</v>
      </c>
      <c r="E87" s="74" t="s">
        <v>95</v>
      </c>
      <c r="F87" s="75" t="s">
        <v>80</v>
      </c>
      <c r="G87" s="75" t="s">
        <v>48</v>
      </c>
      <c r="H87" s="74" t="s">
        <v>82</v>
      </c>
      <c r="I87" s="75" t="s">
        <v>67</v>
      </c>
      <c r="J87" s="74" t="s">
        <v>83</v>
      </c>
      <c r="K87" s="74" t="s">
        <v>50</v>
      </c>
      <c r="L87" s="74" t="s">
        <v>108</v>
      </c>
      <c r="M87" s="76">
        <v>7143.55</v>
      </c>
      <c r="N87" s="76">
        <v>0</v>
      </c>
      <c r="O87" s="102">
        <v>7143.55</v>
      </c>
    </row>
    <row r="88" spans="1:15">
      <c r="A88" s="220" t="s">
        <v>197</v>
      </c>
      <c r="B88" s="75" t="s">
        <v>46</v>
      </c>
      <c r="C88" s="75" t="s">
        <v>47</v>
      </c>
      <c r="D88" s="75" t="s">
        <v>99</v>
      </c>
      <c r="E88" s="74" t="s">
        <v>100</v>
      </c>
      <c r="F88" s="75" t="s">
        <v>80</v>
      </c>
      <c r="G88" s="75" t="s">
        <v>48</v>
      </c>
      <c r="H88" s="74" t="s">
        <v>82</v>
      </c>
      <c r="I88" s="75" t="s">
        <v>67</v>
      </c>
      <c r="J88" s="74" t="s">
        <v>83</v>
      </c>
      <c r="K88" s="74" t="s">
        <v>50</v>
      </c>
      <c r="L88" s="74" t="s">
        <v>68</v>
      </c>
      <c r="M88" s="76">
        <v>67116.149999999994</v>
      </c>
      <c r="N88" s="76">
        <v>0</v>
      </c>
      <c r="O88" s="102">
        <v>67116.149999999994</v>
      </c>
    </row>
    <row r="89" spans="1:15">
      <c r="A89" s="221"/>
      <c r="B89" s="75" t="s">
        <v>101</v>
      </c>
      <c r="C89" s="75" t="s">
        <v>47</v>
      </c>
      <c r="D89" s="75" t="s">
        <v>94</v>
      </c>
      <c r="E89" s="74" t="s">
        <v>95</v>
      </c>
      <c r="F89" s="75" t="s">
        <v>80</v>
      </c>
      <c r="G89" s="75" t="s">
        <v>48</v>
      </c>
      <c r="H89" s="74" t="s">
        <v>82</v>
      </c>
      <c r="I89" s="75" t="s">
        <v>67</v>
      </c>
      <c r="J89" s="74" t="s">
        <v>83</v>
      </c>
      <c r="K89" s="74" t="s">
        <v>50</v>
      </c>
      <c r="L89" s="74" t="s">
        <v>107</v>
      </c>
      <c r="M89" s="76">
        <v>4849.3900000000003</v>
      </c>
      <c r="N89" s="76">
        <v>0</v>
      </c>
      <c r="O89" s="102">
        <v>4849.3900000000003</v>
      </c>
    </row>
    <row r="90" spans="1:15">
      <c r="A90" s="222"/>
      <c r="B90" s="75" t="s">
        <v>103</v>
      </c>
      <c r="C90" s="75" t="s">
        <v>47</v>
      </c>
      <c r="D90" s="75" t="s">
        <v>94</v>
      </c>
      <c r="E90" s="74" t="s">
        <v>95</v>
      </c>
      <c r="F90" s="75" t="s">
        <v>80</v>
      </c>
      <c r="G90" s="75" t="s">
        <v>48</v>
      </c>
      <c r="H90" s="74" t="s">
        <v>82</v>
      </c>
      <c r="I90" s="75" t="s">
        <v>67</v>
      </c>
      <c r="J90" s="74" t="s">
        <v>83</v>
      </c>
      <c r="K90" s="74" t="s">
        <v>50</v>
      </c>
      <c r="L90" s="74" t="s">
        <v>108</v>
      </c>
      <c r="M90" s="76">
        <v>7143.55</v>
      </c>
      <c r="N90" s="76">
        <v>0</v>
      </c>
      <c r="O90" s="102">
        <v>7143.55</v>
      </c>
    </row>
    <row r="91" spans="1:15">
      <c r="A91" s="220" t="s">
        <v>198</v>
      </c>
      <c r="B91" s="75" t="s">
        <v>46</v>
      </c>
      <c r="C91" s="75" t="s">
        <v>47</v>
      </c>
      <c r="D91" s="75" t="s">
        <v>99</v>
      </c>
      <c r="E91" s="74" t="s">
        <v>100</v>
      </c>
      <c r="F91" s="75" t="s">
        <v>80</v>
      </c>
      <c r="G91" s="75" t="s">
        <v>48</v>
      </c>
      <c r="H91" s="74" t="s">
        <v>82</v>
      </c>
      <c r="I91" s="75" t="s">
        <v>67</v>
      </c>
      <c r="J91" s="74" t="s">
        <v>83</v>
      </c>
      <c r="K91" s="74" t="s">
        <v>50</v>
      </c>
      <c r="L91" s="74" t="s">
        <v>68</v>
      </c>
      <c r="M91" s="76">
        <v>66713.38</v>
      </c>
      <c r="N91" s="76">
        <v>0</v>
      </c>
      <c r="O91" s="102">
        <v>66713.38</v>
      </c>
    </row>
    <row r="92" spans="1:15">
      <c r="A92" s="221"/>
      <c r="B92" s="75" t="s">
        <v>101</v>
      </c>
      <c r="C92" s="75" t="s">
        <v>47</v>
      </c>
      <c r="D92" s="75" t="s">
        <v>94</v>
      </c>
      <c r="E92" s="74" t="s">
        <v>95</v>
      </c>
      <c r="F92" s="75" t="s">
        <v>80</v>
      </c>
      <c r="G92" s="75" t="s">
        <v>48</v>
      </c>
      <c r="H92" s="74" t="s">
        <v>82</v>
      </c>
      <c r="I92" s="75" t="s">
        <v>67</v>
      </c>
      <c r="J92" s="74" t="s">
        <v>83</v>
      </c>
      <c r="K92" s="74" t="s">
        <v>50</v>
      </c>
      <c r="L92" s="74" t="s">
        <v>107</v>
      </c>
      <c r="M92" s="76">
        <v>4820.29</v>
      </c>
      <c r="N92" s="76">
        <v>0</v>
      </c>
      <c r="O92" s="102">
        <v>4820.29</v>
      </c>
    </row>
    <row r="93" spans="1:15">
      <c r="A93" s="222"/>
      <c r="B93" s="75" t="s">
        <v>103</v>
      </c>
      <c r="C93" s="75" t="s">
        <v>47</v>
      </c>
      <c r="D93" s="75" t="s">
        <v>94</v>
      </c>
      <c r="E93" s="74" t="s">
        <v>95</v>
      </c>
      <c r="F93" s="75" t="s">
        <v>80</v>
      </c>
      <c r="G93" s="75" t="s">
        <v>48</v>
      </c>
      <c r="H93" s="74" t="s">
        <v>82</v>
      </c>
      <c r="I93" s="75" t="s">
        <v>67</v>
      </c>
      <c r="J93" s="74" t="s">
        <v>83</v>
      </c>
      <c r="K93" s="74" t="s">
        <v>50</v>
      </c>
      <c r="L93" s="74" t="s">
        <v>108</v>
      </c>
      <c r="M93" s="76">
        <v>7100.68</v>
      </c>
      <c r="N93" s="76">
        <v>0</v>
      </c>
      <c r="O93" s="102">
        <v>7100.68</v>
      </c>
    </row>
    <row r="94" spans="1:15">
      <c r="A94" s="220" t="s">
        <v>199</v>
      </c>
      <c r="B94" s="75" t="s">
        <v>46</v>
      </c>
      <c r="C94" s="75" t="s">
        <v>47</v>
      </c>
      <c r="D94" s="75" t="s">
        <v>99</v>
      </c>
      <c r="E94" s="74" t="s">
        <v>100</v>
      </c>
      <c r="F94" s="75" t="s">
        <v>80</v>
      </c>
      <c r="G94" s="75" t="s">
        <v>48</v>
      </c>
      <c r="H94" s="74" t="s">
        <v>82</v>
      </c>
      <c r="I94" s="75" t="s">
        <v>67</v>
      </c>
      <c r="J94" s="74" t="s">
        <v>83</v>
      </c>
      <c r="K94" s="74" t="s">
        <v>50</v>
      </c>
      <c r="L94" s="74" t="s">
        <v>68</v>
      </c>
      <c r="M94" s="76">
        <v>67116.149999999994</v>
      </c>
      <c r="N94" s="76">
        <v>0</v>
      </c>
      <c r="O94" s="102">
        <v>67116.149999999994</v>
      </c>
    </row>
    <row r="95" spans="1:15">
      <c r="A95" s="221"/>
      <c r="B95" s="75" t="s">
        <v>101</v>
      </c>
      <c r="C95" s="75" t="s">
        <v>47</v>
      </c>
      <c r="D95" s="75" t="s">
        <v>94</v>
      </c>
      <c r="E95" s="74" t="s">
        <v>95</v>
      </c>
      <c r="F95" s="75" t="s">
        <v>80</v>
      </c>
      <c r="G95" s="75" t="s">
        <v>48</v>
      </c>
      <c r="H95" s="74" t="s">
        <v>82</v>
      </c>
      <c r="I95" s="75" t="s">
        <v>67</v>
      </c>
      <c r="J95" s="74" t="s">
        <v>83</v>
      </c>
      <c r="K95" s="74" t="s">
        <v>50</v>
      </c>
      <c r="L95" s="74" t="s">
        <v>107</v>
      </c>
      <c r="M95" s="76">
        <v>4849.3900000000003</v>
      </c>
      <c r="N95" s="76">
        <v>0</v>
      </c>
      <c r="O95" s="102">
        <v>4849.3900000000003</v>
      </c>
    </row>
    <row r="96" spans="1:15">
      <c r="A96" s="222"/>
      <c r="B96" s="75" t="s">
        <v>103</v>
      </c>
      <c r="C96" s="75" t="s">
        <v>47</v>
      </c>
      <c r="D96" s="75" t="s">
        <v>94</v>
      </c>
      <c r="E96" s="74" t="s">
        <v>95</v>
      </c>
      <c r="F96" s="75" t="s">
        <v>80</v>
      </c>
      <c r="G96" s="75" t="s">
        <v>48</v>
      </c>
      <c r="H96" s="74" t="s">
        <v>82</v>
      </c>
      <c r="I96" s="75" t="s">
        <v>67</v>
      </c>
      <c r="J96" s="74" t="s">
        <v>83</v>
      </c>
      <c r="K96" s="74" t="s">
        <v>50</v>
      </c>
      <c r="L96" s="74" t="s">
        <v>108</v>
      </c>
      <c r="M96" s="76">
        <v>7143.55</v>
      </c>
      <c r="N96" s="76">
        <v>0</v>
      </c>
      <c r="O96" s="102">
        <v>7143.55</v>
      </c>
    </row>
    <row r="97" spans="1:15">
      <c r="A97" s="220" t="s">
        <v>200</v>
      </c>
      <c r="B97" s="75" t="s">
        <v>46</v>
      </c>
      <c r="C97" s="75" t="s">
        <v>47</v>
      </c>
      <c r="D97" s="75" t="s">
        <v>99</v>
      </c>
      <c r="E97" s="74" t="s">
        <v>100</v>
      </c>
      <c r="F97" s="75" t="s">
        <v>80</v>
      </c>
      <c r="G97" s="75" t="s">
        <v>48</v>
      </c>
      <c r="H97" s="74" t="s">
        <v>82</v>
      </c>
      <c r="I97" s="75" t="s">
        <v>67</v>
      </c>
      <c r="J97" s="74" t="s">
        <v>83</v>
      </c>
      <c r="K97" s="74" t="s">
        <v>50</v>
      </c>
      <c r="L97" s="74" t="s">
        <v>68</v>
      </c>
      <c r="M97" s="76">
        <v>67116.149999999994</v>
      </c>
      <c r="N97" s="76">
        <v>0</v>
      </c>
      <c r="O97" s="102">
        <v>67116.149999999994</v>
      </c>
    </row>
    <row r="98" spans="1:15">
      <c r="A98" s="221"/>
      <c r="B98" s="75" t="s">
        <v>101</v>
      </c>
      <c r="C98" s="75" t="s">
        <v>47</v>
      </c>
      <c r="D98" s="75" t="s">
        <v>94</v>
      </c>
      <c r="E98" s="74" t="s">
        <v>95</v>
      </c>
      <c r="F98" s="75" t="s">
        <v>80</v>
      </c>
      <c r="G98" s="75" t="s">
        <v>48</v>
      </c>
      <c r="H98" s="74" t="s">
        <v>82</v>
      </c>
      <c r="I98" s="75" t="s">
        <v>67</v>
      </c>
      <c r="J98" s="74" t="s">
        <v>83</v>
      </c>
      <c r="K98" s="74" t="s">
        <v>50</v>
      </c>
      <c r="L98" s="74" t="s">
        <v>107</v>
      </c>
      <c r="M98" s="76">
        <v>4849.3900000000003</v>
      </c>
      <c r="N98" s="76">
        <v>0</v>
      </c>
      <c r="O98" s="102">
        <v>4849.3900000000003</v>
      </c>
    </row>
    <row r="99" spans="1:15">
      <c r="A99" s="222"/>
      <c r="B99" s="75" t="s">
        <v>103</v>
      </c>
      <c r="C99" s="75" t="s">
        <v>47</v>
      </c>
      <c r="D99" s="75" t="s">
        <v>94</v>
      </c>
      <c r="E99" s="74" t="s">
        <v>95</v>
      </c>
      <c r="F99" s="75" t="s">
        <v>80</v>
      </c>
      <c r="G99" s="75" t="s">
        <v>48</v>
      </c>
      <c r="H99" s="74" t="s">
        <v>82</v>
      </c>
      <c r="I99" s="75" t="s">
        <v>67</v>
      </c>
      <c r="J99" s="74" t="s">
        <v>83</v>
      </c>
      <c r="K99" s="74" t="s">
        <v>50</v>
      </c>
      <c r="L99" s="74" t="s">
        <v>108</v>
      </c>
      <c r="M99" s="76">
        <v>7143.55</v>
      </c>
      <c r="N99" s="76">
        <v>0</v>
      </c>
      <c r="O99" s="102">
        <v>7143.55</v>
      </c>
    </row>
    <row r="100" spans="1:15">
      <c r="A100" s="220" t="s">
        <v>201</v>
      </c>
      <c r="B100" s="75" t="s">
        <v>46</v>
      </c>
      <c r="C100" s="75" t="s">
        <v>47</v>
      </c>
      <c r="D100" s="75" t="s">
        <v>99</v>
      </c>
      <c r="E100" s="74" t="s">
        <v>100</v>
      </c>
      <c r="F100" s="75" t="s">
        <v>80</v>
      </c>
      <c r="G100" s="75" t="s">
        <v>48</v>
      </c>
      <c r="H100" s="74" t="s">
        <v>82</v>
      </c>
      <c r="I100" s="75" t="s">
        <v>67</v>
      </c>
      <c r="J100" s="74" t="s">
        <v>83</v>
      </c>
      <c r="K100" s="74" t="s">
        <v>50</v>
      </c>
      <c r="L100" s="74" t="s">
        <v>68</v>
      </c>
      <c r="M100" s="76">
        <v>172040.1</v>
      </c>
      <c r="N100" s="76">
        <v>0</v>
      </c>
      <c r="O100" s="102">
        <v>172040.1</v>
      </c>
    </row>
    <row r="101" spans="1:15">
      <c r="A101" s="221"/>
      <c r="B101" s="75" t="s">
        <v>101</v>
      </c>
      <c r="C101" s="75" t="s">
        <v>47</v>
      </c>
      <c r="D101" s="75" t="s">
        <v>94</v>
      </c>
      <c r="E101" s="74" t="s">
        <v>95</v>
      </c>
      <c r="F101" s="75" t="s">
        <v>80</v>
      </c>
      <c r="G101" s="75" t="s">
        <v>48</v>
      </c>
      <c r="H101" s="74" t="s">
        <v>82</v>
      </c>
      <c r="I101" s="75" t="s">
        <v>67</v>
      </c>
      <c r="J101" s="74" t="s">
        <v>83</v>
      </c>
      <c r="K101" s="74" t="s">
        <v>50</v>
      </c>
      <c r="L101" s="74" t="s">
        <v>107</v>
      </c>
      <c r="M101" s="76">
        <v>12430.53</v>
      </c>
      <c r="N101" s="76">
        <v>0</v>
      </c>
      <c r="O101" s="102">
        <v>12430.53</v>
      </c>
    </row>
    <row r="102" spans="1:15">
      <c r="A102" s="222"/>
      <c r="B102" s="75" t="s">
        <v>103</v>
      </c>
      <c r="C102" s="75" t="s">
        <v>47</v>
      </c>
      <c r="D102" s="75" t="s">
        <v>94</v>
      </c>
      <c r="E102" s="74" t="s">
        <v>95</v>
      </c>
      <c r="F102" s="75" t="s">
        <v>80</v>
      </c>
      <c r="G102" s="75" t="s">
        <v>48</v>
      </c>
      <c r="H102" s="74" t="s">
        <v>82</v>
      </c>
      <c r="I102" s="75" t="s">
        <v>67</v>
      </c>
      <c r="J102" s="74" t="s">
        <v>83</v>
      </c>
      <c r="K102" s="74" t="s">
        <v>50</v>
      </c>
      <c r="L102" s="74" t="s">
        <v>108</v>
      </c>
      <c r="M102" s="76">
        <v>18311.2</v>
      </c>
      <c r="N102" s="76">
        <v>0</v>
      </c>
      <c r="O102" s="102">
        <v>18311.2</v>
      </c>
    </row>
    <row r="103" spans="1:15">
      <c r="A103" s="220" t="s">
        <v>202</v>
      </c>
      <c r="B103" s="75" t="s">
        <v>46</v>
      </c>
      <c r="C103" s="75" t="s">
        <v>47</v>
      </c>
      <c r="D103" s="75" t="s">
        <v>99</v>
      </c>
      <c r="E103" s="74" t="s">
        <v>100</v>
      </c>
      <c r="F103" s="75" t="s">
        <v>80</v>
      </c>
      <c r="G103" s="75" t="s">
        <v>48</v>
      </c>
      <c r="H103" s="74" t="s">
        <v>82</v>
      </c>
      <c r="I103" s="75" t="s">
        <v>67</v>
      </c>
      <c r="J103" s="74" t="s">
        <v>83</v>
      </c>
      <c r="K103" s="74" t="s">
        <v>50</v>
      </c>
      <c r="L103" s="74" t="s">
        <v>68</v>
      </c>
      <c r="M103" s="76">
        <v>67116.149999999994</v>
      </c>
      <c r="N103" s="76">
        <v>0</v>
      </c>
      <c r="O103" s="102">
        <v>67116.149999999994</v>
      </c>
    </row>
    <row r="104" spans="1:15">
      <c r="A104" s="221"/>
      <c r="B104" s="75" t="s">
        <v>101</v>
      </c>
      <c r="C104" s="75" t="s">
        <v>47</v>
      </c>
      <c r="D104" s="75" t="s">
        <v>94</v>
      </c>
      <c r="E104" s="74" t="s">
        <v>95</v>
      </c>
      <c r="F104" s="75" t="s">
        <v>80</v>
      </c>
      <c r="G104" s="75" t="s">
        <v>48</v>
      </c>
      <c r="H104" s="74" t="s">
        <v>82</v>
      </c>
      <c r="I104" s="75" t="s">
        <v>67</v>
      </c>
      <c r="J104" s="74" t="s">
        <v>83</v>
      </c>
      <c r="K104" s="74" t="s">
        <v>50</v>
      </c>
      <c r="L104" s="74" t="s">
        <v>107</v>
      </c>
      <c r="M104" s="76">
        <v>4849.3900000000003</v>
      </c>
      <c r="N104" s="76">
        <v>0</v>
      </c>
      <c r="O104" s="102">
        <v>4849.3900000000003</v>
      </c>
    </row>
    <row r="105" spans="1:15">
      <c r="A105" s="222"/>
      <c r="B105" s="75" t="s">
        <v>103</v>
      </c>
      <c r="C105" s="75" t="s">
        <v>47</v>
      </c>
      <c r="D105" s="75" t="s">
        <v>94</v>
      </c>
      <c r="E105" s="74" t="s">
        <v>95</v>
      </c>
      <c r="F105" s="75" t="s">
        <v>80</v>
      </c>
      <c r="G105" s="75" t="s">
        <v>48</v>
      </c>
      <c r="H105" s="74" t="s">
        <v>82</v>
      </c>
      <c r="I105" s="75" t="s">
        <v>67</v>
      </c>
      <c r="J105" s="74" t="s">
        <v>83</v>
      </c>
      <c r="K105" s="74" t="s">
        <v>50</v>
      </c>
      <c r="L105" s="74" t="s">
        <v>108</v>
      </c>
      <c r="M105" s="76">
        <v>7143.55</v>
      </c>
      <c r="N105" s="76">
        <v>0</v>
      </c>
      <c r="O105" s="102">
        <v>7143.55</v>
      </c>
    </row>
    <row r="106" spans="1:15">
      <c r="A106" s="220" t="s">
        <v>203</v>
      </c>
      <c r="B106" s="75" t="s">
        <v>46</v>
      </c>
      <c r="C106" s="75" t="s">
        <v>47</v>
      </c>
      <c r="D106" s="75" t="s">
        <v>99</v>
      </c>
      <c r="E106" s="74" t="s">
        <v>100</v>
      </c>
      <c r="F106" s="75" t="s">
        <v>80</v>
      </c>
      <c r="G106" s="75" t="s">
        <v>48</v>
      </c>
      <c r="H106" s="74" t="s">
        <v>82</v>
      </c>
      <c r="I106" s="75" t="s">
        <v>67</v>
      </c>
      <c r="J106" s="74" t="s">
        <v>83</v>
      </c>
      <c r="K106" s="74" t="s">
        <v>50</v>
      </c>
      <c r="L106" s="74" t="s">
        <v>68</v>
      </c>
      <c r="M106" s="76">
        <v>67116.149999999994</v>
      </c>
      <c r="N106" s="76">
        <v>0</v>
      </c>
      <c r="O106" s="102">
        <v>67116.149999999994</v>
      </c>
    </row>
    <row r="107" spans="1:15">
      <c r="A107" s="221"/>
      <c r="B107" s="75" t="s">
        <v>101</v>
      </c>
      <c r="C107" s="75" t="s">
        <v>47</v>
      </c>
      <c r="D107" s="75" t="s">
        <v>94</v>
      </c>
      <c r="E107" s="74" t="s">
        <v>95</v>
      </c>
      <c r="F107" s="75" t="s">
        <v>80</v>
      </c>
      <c r="G107" s="75" t="s">
        <v>48</v>
      </c>
      <c r="H107" s="74" t="s">
        <v>82</v>
      </c>
      <c r="I107" s="75" t="s">
        <v>67</v>
      </c>
      <c r="J107" s="74" t="s">
        <v>83</v>
      </c>
      <c r="K107" s="74" t="s">
        <v>50</v>
      </c>
      <c r="L107" s="74" t="s">
        <v>107</v>
      </c>
      <c r="M107" s="76">
        <v>4849.3900000000003</v>
      </c>
      <c r="N107" s="76">
        <v>0</v>
      </c>
      <c r="O107" s="102">
        <v>4849.3900000000003</v>
      </c>
    </row>
    <row r="108" spans="1:15">
      <c r="A108" s="222"/>
      <c r="B108" s="75" t="s">
        <v>103</v>
      </c>
      <c r="C108" s="75" t="s">
        <v>47</v>
      </c>
      <c r="D108" s="75" t="s">
        <v>94</v>
      </c>
      <c r="E108" s="74" t="s">
        <v>95</v>
      </c>
      <c r="F108" s="75" t="s">
        <v>80</v>
      </c>
      <c r="G108" s="75" t="s">
        <v>48</v>
      </c>
      <c r="H108" s="74" t="s">
        <v>82</v>
      </c>
      <c r="I108" s="75" t="s">
        <v>67</v>
      </c>
      <c r="J108" s="74" t="s">
        <v>83</v>
      </c>
      <c r="K108" s="74" t="s">
        <v>50</v>
      </c>
      <c r="L108" s="74" t="s">
        <v>108</v>
      </c>
      <c r="M108" s="76">
        <v>7143.55</v>
      </c>
      <c r="N108" s="76">
        <v>0</v>
      </c>
      <c r="O108" s="102">
        <v>7143.55</v>
      </c>
    </row>
    <row r="109" spans="1:15">
      <c r="A109" s="220" t="s">
        <v>204</v>
      </c>
      <c r="B109" s="75" t="s">
        <v>46</v>
      </c>
      <c r="C109" s="75" t="s">
        <v>47</v>
      </c>
      <c r="D109" s="75" t="s">
        <v>99</v>
      </c>
      <c r="E109" s="74" t="s">
        <v>100</v>
      </c>
      <c r="F109" s="75" t="s">
        <v>80</v>
      </c>
      <c r="G109" s="75" t="s">
        <v>48</v>
      </c>
      <c r="H109" s="74" t="s">
        <v>82</v>
      </c>
      <c r="I109" s="75" t="s">
        <v>67</v>
      </c>
      <c r="J109" s="74" t="s">
        <v>83</v>
      </c>
      <c r="K109" s="74" t="s">
        <v>50</v>
      </c>
      <c r="L109" s="74" t="s">
        <v>68</v>
      </c>
      <c r="M109" s="76">
        <v>168758.83</v>
      </c>
      <c r="N109" s="76">
        <v>0</v>
      </c>
      <c r="O109" s="102">
        <v>168758.83</v>
      </c>
    </row>
    <row r="110" spans="1:15">
      <c r="A110" s="221"/>
      <c r="B110" s="75" t="s">
        <v>101</v>
      </c>
      <c r="C110" s="75" t="s">
        <v>47</v>
      </c>
      <c r="D110" s="75" t="s">
        <v>94</v>
      </c>
      <c r="E110" s="74" t="s">
        <v>95</v>
      </c>
      <c r="F110" s="75" t="s">
        <v>80</v>
      </c>
      <c r="G110" s="75" t="s">
        <v>48</v>
      </c>
      <c r="H110" s="74" t="s">
        <v>82</v>
      </c>
      <c r="I110" s="75" t="s">
        <v>67</v>
      </c>
      <c r="J110" s="74" t="s">
        <v>83</v>
      </c>
      <c r="K110" s="74" t="s">
        <v>50</v>
      </c>
      <c r="L110" s="74" t="s">
        <v>107</v>
      </c>
      <c r="M110" s="76">
        <v>12193.44</v>
      </c>
      <c r="N110" s="76">
        <v>0</v>
      </c>
      <c r="O110" s="102">
        <v>12193.44</v>
      </c>
    </row>
    <row r="111" spans="1:15">
      <c r="A111" s="222"/>
      <c r="B111" s="75" t="s">
        <v>103</v>
      </c>
      <c r="C111" s="75" t="s">
        <v>47</v>
      </c>
      <c r="D111" s="75" t="s">
        <v>94</v>
      </c>
      <c r="E111" s="74" t="s">
        <v>95</v>
      </c>
      <c r="F111" s="75" t="s">
        <v>80</v>
      </c>
      <c r="G111" s="75" t="s">
        <v>48</v>
      </c>
      <c r="H111" s="74" t="s">
        <v>82</v>
      </c>
      <c r="I111" s="75" t="s">
        <v>67</v>
      </c>
      <c r="J111" s="74" t="s">
        <v>83</v>
      </c>
      <c r="K111" s="74" t="s">
        <v>50</v>
      </c>
      <c r="L111" s="74" t="s">
        <v>108</v>
      </c>
      <c r="M111" s="76">
        <v>17961.95</v>
      </c>
      <c r="N111" s="76">
        <v>0</v>
      </c>
      <c r="O111" s="102">
        <v>17961.95</v>
      </c>
    </row>
    <row r="112" spans="1:15">
      <c r="A112" s="220" t="s">
        <v>205</v>
      </c>
      <c r="B112" s="75" t="s">
        <v>46</v>
      </c>
      <c r="C112" s="75" t="s">
        <v>47</v>
      </c>
      <c r="D112" s="75" t="s">
        <v>99</v>
      </c>
      <c r="E112" s="74" t="s">
        <v>100</v>
      </c>
      <c r="F112" s="75" t="s">
        <v>80</v>
      </c>
      <c r="G112" s="75" t="s">
        <v>48</v>
      </c>
      <c r="H112" s="74" t="s">
        <v>82</v>
      </c>
      <c r="I112" s="75" t="s">
        <v>67</v>
      </c>
      <c r="J112" s="74" t="s">
        <v>83</v>
      </c>
      <c r="K112" s="74" t="s">
        <v>50</v>
      </c>
      <c r="L112" s="74" t="s">
        <v>68</v>
      </c>
      <c r="M112" s="76">
        <v>67116.149999999994</v>
      </c>
      <c r="N112" s="76">
        <v>0</v>
      </c>
      <c r="O112" s="102">
        <v>67116.149999999994</v>
      </c>
    </row>
    <row r="113" spans="1:15">
      <c r="A113" s="221"/>
      <c r="B113" s="75" t="s">
        <v>101</v>
      </c>
      <c r="C113" s="75" t="s">
        <v>47</v>
      </c>
      <c r="D113" s="75" t="s">
        <v>94</v>
      </c>
      <c r="E113" s="74" t="s">
        <v>95</v>
      </c>
      <c r="F113" s="75" t="s">
        <v>80</v>
      </c>
      <c r="G113" s="75" t="s">
        <v>48</v>
      </c>
      <c r="H113" s="74" t="s">
        <v>82</v>
      </c>
      <c r="I113" s="75" t="s">
        <v>67</v>
      </c>
      <c r="J113" s="74" t="s">
        <v>83</v>
      </c>
      <c r="K113" s="74" t="s">
        <v>50</v>
      </c>
      <c r="L113" s="74" t="s">
        <v>107</v>
      </c>
      <c r="M113" s="76">
        <v>4849.3900000000003</v>
      </c>
      <c r="N113" s="76">
        <v>0</v>
      </c>
      <c r="O113" s="102">
        <v>4849.3900000000003</v>
      </c>
    </row>
    <row r="114" spans="1:15">
      <c r="A114" s="222"/>
      <c r="B114" s="75" t="s">
        <v>103</v>
      </c>
      <c r="C114" s="75" t="s">
        <v>47</v>
      </c>
      <c r="D114" s="75" t="s">
        <v>94</v>
      </c>
      <c r="E114" s="74" t="s">
        <v>95</v>
      </c>
      <c r="F114" s="75" t="s">
        <v>80</v>
      </c>
      <c r="G114" s="75" t="s">
        <v>48</v>
      </c>
      <c r="H114" s="74" t="s">
        <v>82</v>
      </c>
      <c r="I114" s="75" t="s">
        <v>67</v>
      </c>
      <c r="J114" s="74" t="s">
        <v>83</v>
      </c>
      <c r="K114" s="74" t="s">
        <v>50</v>
      </c>
      <c r="L114" s="74" t="s">
        <v>108</v>
      </c>
      <c r="M114" s="76">
        <v>7143.55</v>
      </c>
      <c r="N114" s="76">
        <v>0</v>
      </c>
      <c r="O114" s="102">
        <v>7143.55</v>
      </c>
    </row>
    <row r="115" spans="1:15">
      <c r="A115" s="220" t="s">
        <v>206</v>
      </c>
      <c r="B115" s="75" t="s">
        <v>46</v>
      </c>
      <c r="C115" s="75" t="s">
        <v>47</v>
      </c>
      <c r="D115" s="75" t="s">
        <v>99</v>
      </c>
      <c r="E115" s="74" t="s">
        <v>100</v>
      </c>
      <c r="F115" s="75" t="s">
        <v>80</v>
      </c>
      <c r="G115" s="75" t="s">
        <v>48</v>
      </c>
      <c r="H115" s="74" t="s">
        <v>82</v>
      </c>
      <c r="I115" s="75" t="s">
        <v>67</v>
      </c>
      <c r="J115" s="74" t="s">
        <v>83</v>
      </c>
      <c r="K115" s="74" t="s">
        <v>50</v>
      </c>
      <c r="L115" s="74" t="s">
        <v>68</v>
      </c>
      <c r="M115" s="76">
        <v>67116.149999999994</v>
      </c>
      <c r="N115" s="76">
        <v>0</v>
      </c>
      <c r="O115" s="102">
        <v>67116.149999999994</v>
      </c>
    </row>
    <row r="116" spans="1:15">
      <c r="A116" s="221"/>
      <c r="B116" s="75" t="s">
        <v>101</v>
      </c>
      <c r="C116" s="75" t="s">
        <v>47</v>
      </c>
      <c r="D116" s="75" t="s">
        <v>94</v>
      </c>
      <c r="E116" s="74" t="s">
        <v>95</v>
      </c>
      <c r="F116" s="75" t="s">
        <v>80</v>
      </c>
      <c r="G116" s="75" t="s">
        <v>48</v>
      </c>
      <c r="H116" s="74" t="s">
        <v>82</v>
      </c>
      <c r="I116" s="75" t="s">
        <v>67</v>
      </c>
      <c r="J116" s="74" t="s">
        <v>83</v>
      </c>
      <c r="K116" s="74" t="s">
        <v>50</v>
      </c>
      <c r="L116" s="74" t="s">
        <v>107</v>
      </c>
      <c r="M116" s="76">
        <v>4849.3900000000003</v>
      </c>
      <c r="N116" s="76">
        <v>0</v>
      </c>
      <c r="O116" s="102">
        <v>4849.3900000000003</v>
      </c>
    </row>
    <row r="117" spans="1:15">
      <c r="A117" s="222"/>
      <c r="B117" s="75" t="s">
        <v>103</v>
      </c>
      <c r="C117" s="75" t="s">
        <v>47</v>
      </c>
      <c r="D117" s="75" t="s">
        <v>94</v>
      </c>
      <c r="E117" s="74" t="s">
        <v>95</v>
      </c>
      <c r="F117" s="75" t="s">
        <v>80</v>
      </c>
      <c r="G117" s="75" t="s">
        <v>48</v>
      </c>
      <c r="H117" s="74" t="s">
        <v>82</v>
      </c>
      <c r="I117" s="75" t="s">
        <v>67</v>
      </c>
      <c r="J117" s="74" t="s">
        <v>83</v>
      </c>
      <c r="K117" s="74" t="s">
        <v>50</v>
      </c>
      <c r="L117" s="74" t="s">
        <v>108</v>
      </c>
      <c r="M117" s="76">
        <v>7143.55</v>
      </c>
      <c r="N117" s="76">
        <v>0</v>
      </c>
      <c r="O117" s="102">
        <v>7143.55</v>
      </c>
    </row>
    <row r="118" spans="1:15">
      <c r="A118" s="220" t="s">
        <v>207</v>
      </c>
      <c r="B118" s="75" t="s">
        <v>46</v>
      </c>
      <c r="C118" s="75" t="s">
        <v>47</v>
      </c>
      <c r="D118" s="75" t="s">
        <v>99</v>
      </c>
      <c r="E118" s="74" t="s">
        <v>100</v>
      </c>
      <c r="F118" s="75" t="s">
        <v>80</v>
      </c>
      <c r="G118" s="75" t="s">
        <v>48</v>
      </c>
      <c r="H118" s="74" t="s">
        <v>82</v>
      </c>
      <c r="I118" s="75" t="s">
        <v>67</v>
      </c>
      <c r="J118" s="74" t="s">
        <v>83</v>
      </c>
      <c r="K118" s="74" t="s">
        <v>50</v>
      </c>
      <c r="L118" s="74" t="s">
        <v>68</v>
      </c>
      <c r="M118" s="76">
        <v>94723.36</v>
      </c>
      <c r="N118" s="76">
        <v>0</v>
      </c>
      <c r="O118" s="102">
        <v>94723.36</v>
      </c>
    </row>
    <row r="119" spans="1:15">
      <c r="A119" s="221"/>
      <c r="B119" s="75" t="s">
        <v>101</v>
      </c>
      <c r="C119" s="75" t="s">
        <v>47</v>
      </c>
      <c r="D119" s="75" t="s">
        <v>94</v>
      </c>
      <c r="E119" s="74" t="s">
        <v>95</v>
      </c>
      <c r="F119" s="75" t="s">
        <v>80</v>
      </c>
      <c r="G119" s="75" t="s">
        <v>48</v>
      </c>
      <c r="H119" s="74" t="s">
        <v>82</v>
      </c>
      <c r="I119" s="75" t="s">
        <v>67</v>
      </c>
      <c r="J119" s="74" t="s">
        <v>83</v>
      </c>
      <c r="K119" s="74" t="s">
        <v>50</v>
      </c>
      <c r="L119" s="74" t="s">
        <v>107</v>
      </c>
      <c r="M119" s="76">
        <v>6844.11</v>
      </c>
      <c r="N119" s="76">
        <v>0</v>
      </c>
      <c r="O119" s="102">
        <v>6844.11</v>
      </c>
    </row>
    <row r="120" spans="1:15">
      <c r="A120" s="222"/>
      <c r="B120" s="75" t="s">
        <v>103</v>
      </c>
      <c r="C120" s="75" t="s">
        <v>47</v>
      </c>
      <c r="D120" s="75" t="s">
        <v>94</v>
      </c>
      <c r="E120" s="74" t="s">
        <v>95</v>
      </c>
      <c r="F120" s="75" t="s">
        <v>80</v>
      </c>
      <c r="G120" s="75" t="s">
        <v>48</v>
      </c>
      <c r="H120" s="74" t="s">
        <v>82</v>
      </c>
      <c r="I120" s="75" t="s">
        <v>67</v>
      </c>
      <c r="J120" s="74" t="s">
        <v>83</v>
      </c>
      <c r="K120" s="74" t="s">
        <v>50</v>
      </c>
      <c r="L120" s="74" t="s">
        <v>108</v>
      </c>
      <c r="M120" s="76">
        <v>10081.94</v>
      </c>
      <c r="N120" s="76">
        <v>0</v>
      </c>
      <c r="O120" s="102">
        <v>10081.94</v>
      </c>
    </row>
    <row r="121" spans="1:15">
      <c r="A121" s="77"/>
      <c r="B121" s="78"/>
      <c r="C121" s="78"/>
      <c r="D121" s="78"/>
      <c r="E121" s="77"/>
      <c r="F121" s="78"/>
      <c r="G121" s="78"/>
      <c r="H121" s="77"/>
      <c r="I121" s="79" t="s">
        <v>69</v>
      </c>
      <c r="J121" s="77"/>
      <c r="K121" s="77"/>
      <c r="L121" s="77"/>
      <c r="M121" s="80">
        <v>1224852.53</v>
      </c>
      <c r="N121" s="80">
        <v>0</v>
      </c>
      <c r="O121" s="103">
        <v>1224852.53</v>
      </c>
    </row>
    <row r="122" spans="1:15">
      <c r="A122" s="220" t="s">
        <v>193</v>
      </c>
      <c r="B122" s="75" t="s">
        <v>46</v>
      </c>
      <c r="C122" s="75" t="s">
        <v>47</v>
      </c>
      <c r="D122" s="75" t="s">
        <v>99</v>
      </c>
      <c r="E122" s="74" t="s">
        <v>100</v>
      </c>
      <c r="F122" s="75" t="s">
        <v>80</v>
      </c>
      <c r="G122" s="75" t="s">
        <v>48</v>
      </c>
      <c r="H122" s="74" t="s">
        <v>82</v>
      </c>
      <c r="I122" s="75" t="s">
        <v>208</v>
      </c>
      <c r="J122" s="74" t="s">
        <v>83</v>
      </c>
      <c r="K122" s="74" t="s">
        <v>50</v>
      </c>
      <c r="L122" s="74" t="s">
        <v>209</v>
      </c>
      <c r="M122" s="76">
        <v>123614.99</v>
      </c>
      <c r="N122" s="76">
        <v>0</v>
      </c>
      <c r="O122" s="102">
        <v>123614.99</v>
      </c>
    </row>
    <row r="123" spans="1:15">
      <c r="A123" s="221"/>
      <c r="B123" s="75" t="s">
        <v>101</v>
      </c>
      <c r="C123" s="75" t="s">
        <v>47</v>
      </c>
      <c r="D123" s="75" t="s">
        <v>94</v>
      </c>
      <c r="E123" s="74" t="s">
        <v>95</v>
      </c>
      <c r="F123" s="75" t="s">
        <v>80</v>
      </c>
      <c r="G123" s="75" t="s">
        <v>48</v>
      </c>
      <c r="H123" s="74" t="s">
        <v>82</v>
      </c>
      <c r="I123" s="75" t="s">
        <v>208</v>
      </c>
      <c r="J123" s="74" t="s">
        <v>83</v>
      </c>
      <c r="K123" s="74" t="s">
        <v>50</v>
      </c>
      <c r="L123" s="74" t="s">
        <v>212</v>
      </c>
      <c r="M123" s="76">
        <v>8931.6299999999992</v>
      </c>
      <c r="N123" s="76">
        <v>0</v>
      </c>
      <c r="O123" s="102">
        <v>8931.6299999999992</v>
      </c>
    </row>
    <row r="124" spans="1:15">
      <c r="A124" s="222"/>
      <c r="B124" s="75" t="s">
        <v>103</v>
      </c>
      <c r="C124" s="75" t="s">
        <v>47</v>
      </c>
      <c r="D124" s="75" t="s">
        <v>94</v>
      </c>
      <c r="E124" s="74" t="s">
        <v>95</v>
      </c>
      <c r="F124" s="75" t="s">
        <v>80</v>
      </c>
      <c r="G124" s="75" t="s">
        <v>48</v>
      </c>
      <c r="H124" s="74" t="s">
        <v>82</v>
      </c>
      <c r="I124" s="75" t="s">
        <v>208</v>
      </c>
      <c r="J124" s="74" t="s">
        <v>83</v>
      </c>
      <c r="K124" s="74" t="s">
        <v>50</v>
      </c>
      <c r="L124" s="74" t="s">
        <v>213</v>
      </c>
      <c r="M124" s="76">
        <v>13157.04</v>
      </c>
      <c r="N124" s="76">
        <v>0</v>
      </c>
      <c r="O124" s="102">
        <v>13157.04</v>
      </c>
    </row>
    <row r="125" spans="1:15">
      <c r="A125" s="220" t="s">
        <v>197</v>
      </c>
      <c r="B125" s="75" t="s">
        <v>46</v>
      </c>
      <c r="C125" s="75" t="s">
        <v>47</v>
      </c>
      <c r="D125" s="75" t="s">
        <v>99</v>
      </c>
      <c r="E125" s="74" t="s">
        <v>100</v>
      </c>
      <c r="F125" s="75" t="s">
        <v>80</v>
      </c>
      <c r="G125" s="75" t="s">
        <v>48</v>
      </c>
      <c r="H125" s="74" t="s">
        <v>82</v>
      </c>
      <c r="I125" s="75" t="s">
        <v>208</v>
      </c>
      <c r="J125" s="74" t="s">
        <v>83</v>
      </c>
      <c r="K125" s="74" t="s">
        <v>50</v>
      </c>
      <c r="L125" s="74" t="s">
        <v>209</v>
      </c>
      <c r="M125" s="76">
        <v>123614.99</v>
      </c>
      <c r="N125" s="76">
        <v>0</v>
      </c>
      <c r="O125" s="102">
        <v>123614.99</v>
      </c>
    </row>
    <row r="126" spans="1:15">
      <c r="A126" s="221"/>
      <c r="B126" s="75" t="s">
        <v>101</v>
      </c>
      <c r="C126" s="75" t="s">
        <v>47</v>
      </c>
      <c r="D126" s="75" t="s">
        <v>94</v>
      </c>
      <c r="E126" s="74" t="s">
        <v>95</v>
      </c>
      <c r="F126" s="75" t="s">
        <v>80</v>
      </c>
      <c r="G126" s="75" t="s">
        <v>48</v>
      </c>
      <c r="H126" s="74" t="s">
        <v>82</v>
      </c>
      <c r="I126" s="75" t="s">
        <v>208</v>
      </c>
      <c r="J126" s="74" t="s">
        <v>83</v>
      </c>
      <c r="K126" s="74" t="s">
        <v>50</v>
      </c>
      <c r="L126" s="74" t="s">
        <v>212</v>
      </c>
      <c r="M126" s="76">
        <v>8931.6299999999992</v>
      </c>
      <c r="N126" s="76">
        <v>0</v>
      </c>
      <c r="O126" s="102">
        <v>8931.6299999999992</v>
      </c>
    </row>
    <row r="127" spans="1:15">
      <c r="A127" s="222"/>
      <c r="B127" s="75" t="s">
        <v>103</v>
      </c>
      <c r="C127" s="75" t="s">
        <v>47</v>
      </c>
      <c r="D127" s="75" t="s">
        <v>94</v>
      </c>
      <c r="E127" s="74" t="s">
        <v>95</v>
      </c>
      <c r="F127" s="75" t="s">
        <v>80</v>
      </c>
      <c r="G127" s="75" t="s">
        <v>48</v>
      </c>
      <c r="H127" s="74" t="s">
        <v>82</v>
      </c>
      <c r="I127" s="75" t="s">
        <v>208</v>
      </c>
      <c r="J127" s="74" t="s">
        <v>83</v>
      </c>
      <c r="K127" s="74" t="s">
        <v>50</v>
      </c>
      <c r="L127" s="74" t="s">
        <v>213</v>
      </c>
      <c r="M127" s="76">
        <v>13157.04</v>
      </c>
      <c r="N127" s="76">
        <v>0</v>
      </c>
      <c r="O127" s="102">
        <v>13157.04</v>
      </c>
    </row>
    <row r="128" spans="1:15">
      <c r="A128" s="220" t="s">
        <v>198</v>
      </c>
      <c r="B128" s="75" t="s">
        <v>46</v>
      </c>
      <c r="C128" s="75" t="s">
        <v>47</v>
      </c>
      <c r="D128" s="75" t="s">
        <v>99</v>
      </c>
      <c r="E128" s="74" t="s">
        <v>100</v>
      </c>
      <c r="F128" s="75" t="s">
        <v>80</v>
      </c>
      <c r="G128" s="75" t="s">
        <v>48</v>
      </c>
      <c r="H128" s="74" t="s">
        <v>82</v>
      </c>
      <c r="I128" s="75" t="s">
        <v>208</v>
      </c>
      <c r="J128" s="74" t="s">
        <v>83</v>
      </c>
      <c r="K128" s="74" t="s">
        <v>50</v>
      </c>
      <c r="L128" s="74" t="s">
        <v>209</v>
      </c>
      <c r="M128" s="76">
        <v>196650.04</v>
      </c>
      <c r="N128" s="76">
        <v>0</v>
      </c>
      <c r="O128" s="102">
        <v>196650.04</v>
      </c>
    </row>
    <row r="129" spans="1:15">
      <c r="A129" s="221"/>
      <c r="B129" s="75" t="s">
        <v>101</v>
      </c>
      <c r="C129" s="75" t="s">
        <v>47</v>
      </c>
      <c r="D129" s="75" t="s">
        <v>94</v>
      </c>
      <c r="E129" s="74" t="s">
        <v>95</v>
      </c>
      <c r="F129" s="75" t="s">
        <v>80</v>
      </c>
      <c r="G129" s="75" t="s">
        <v>48</v>
      </c>
      <c r="H129" s="74" t="s">
        <v>82</v>
      </c>
      <c r="I129" s="75" t="s">
        <v>208</v>
      </c>
      <c r="J129" s="74" t="s">
        <v>83</v>
      </c>
      <c r="K129" s="74" t="s">
        <v>50</v>
      </c>
      <c r="L129" s="74" t="s">
        <v>212</v>
      </c>
      <c r="M129" s="76">
        <v>14208.68</v>
      </c>
      <c r="N129" s="76">
        <v>0</v>
      </c>
      <c r="O129" s="102">
        <v>14208.68</v>
      </c>
    </row>
    <row r="130" spans="1:15">
      <c r="A130" s="222"/>
      <c r="B130" s="75" t="s">
        <v>103</v>
      </c>
      <c r="C130" s="75" t="s">
        <v>47</v>
      </c>
      <c r="D130" s="75" t="s">
        <v>94</v>
      </c>
      <c r="E130" s="74" t="s">
        <v>95</v>
      </c>
      <c r="F130" s="75" t="s">
        <v>80</v>
      </c>
      <c r="G130" s="75" t="s">
        <v>48</v>
      </c>
      <c r="H130" s="74" t="s">
        <v>82</v>
      </c>
      <c r="I130" s="75" t="s">
        <v>208</v>
      </c>
      <c r="J130" s="74" t="s">
        <v>83</v>
      </c>
      <c r="K130" s="74" t="s">
        <v>50</v>
      </c>
      <c r="L130" s="74" t="s">
        <v>213</v>
      </c>
      <c r="M130" s="76">
        <v>20930.57</v>
      </c>
      <c r="N130" s="76">
        <v>0</v>
      </c>
      <c r="O130" s="102">
        <v>20930.57</v>
      </c>
    </row>
    <row r="131" spans="1:15">
      <c r="A131" s="220" t="s">
        <v>199</v>
      </c>
      <c r="B131" s="75" t="s">
        <v>46</v>
      </c>
      <c r="C131" s="75" t="s">
        <v>47</v>
      </c>
      <c r="D131" s="75" t="s">
        <v>99</v>
      </c>
      <c r="E131" s="74" t="s">
        <v>100</v>
      </c>
      <c r="F131" s="75" t="s">
        <v>80</v>
      </c>
      <c r="G131" s="75" t="s">
        <v>48</v>
      </c>
      <c r="H131" s="74" t="s">
        <v>82</v>
      </c>
      <c r="I131" s="75" t="s">
        <v>208</v>
      </c>
      <c r="J131" s="74" t="s">
        <v>83</v>
      </c>
      <c r="K131" s="74" t="s">
        <v>50</v>
      </c>
      <c r="L131" s="74" t="s">
        <v>209</v>
      </c>
      <c r="M131" s="76">
        <v>123614.99</v>
      </c>
      <c r="N131" s="76">
        <v>0</v>
      </c>
      <c r="O131" s="102">
        <v>123614.99</v>
      </c>
    </row>
    <row r="132" spans="1:15">
      <c r="A132" s="221"/>
      <c r="B132" s="75" t="s">
        <v>101</v>
      </c>
      <c r="C132" s="75" t="s">
        <v>47</v>
      </c>
      <c r="D132" s="75" t="s">
        <v>94</v>
      </c>
      <c r="E132" s="74" t="s">
        <v>95</v>
      </c>
      <c r="F132" s="75" t="s">
        <v>80</v>
      </c>
      <c r="G132" s="75" t="s">
        <v>48</v>
      </c>
      <c r="H132" s="74" t="s">
        <v>82</v>
      </c>
      <c r="I132" s="75" t="s">
        <v>208</v>
      </c>
      <c r="J132" s="74" t="s">
        <v>83</v>
      </c>
      <c r="K132" s="74" t="s">
        <v>50</v>
      </c>
      <c r="L132" s="74" t="s">
        <v>212</v>
      </c>
      <c r="M132" s="76">
        <v>8931.6299999999992</v>
      </c>
      <c r="N132" s="76">
        <v>0</v>
      </c>
      <c r="O132" s="102">
        <v>8931.6299999999992</v>
      </c>
    </row>
    <row r="133" spans="1:15">
      <c r="A133" s="222"/>
      <c r="B133" s="75" t="s">
        <v>103</v>
      </c>
      <c r="C133" s="75" t="s">
        <v>47</v>
      </c>
      <c r="D133" s="75" t="s">
        <v>94</v>
      </c>
      <c r="E133" s="74" t="s">
        <v>95</v>
      </c>
      <c r="F133" s="75" t="s">
        <v>80</v>
      </c>
      <c r="G133" s="75" t="s">
        <v>48</v>
      </c>
      <c r="H133" s="74" t="s">
        <v>82</v>
      </c>
      <c r="I133" s="75" t="s">
        <v>208</v>
      </c>
      <c r="J133" s="74" t="s">
        <v>83</v>
      </c>
      <c r="K133" s="74" t="s">
        <v>50</v>
      </c>
      <c r="L133" s="74" t="s">
        <v>213</v>
      </c>
      <c r="M133" s="76">
        <v>13157.04</v>
      </c>
      <c r="N133" s="76">
        <v>0</v>
      </c>
      <c r="O133" s="102">
        <v>13157.04</v>
      </c>
    </row>
    <row r="134" spans="1:15">
      <c r="A134" s="220" t="s">
        <v>200</v>
      </c>
      <c r="B134" s="75" t="s">
        <v>46</v>
      </c>
      <c r="C134" s="75" t="s">
        <v>47</v>
      </c>
      <c r="D134" s="75" t="s">
        <v>99</v>
      </c>
      <c r="E134" s="74" t="s">
        <v>100</v>
      </c>
      <c r="F134" s="75" t="s">
        <v>80</v>
      </c>
      <c r="G134" s="75" t="s">
        <v>48</v>
      </c>
      <c r="H134" s="74" t="s">
        <v>82</v>
      </c>
      <c r="I134" s="75" t="s">
        <v>208</v>
      </c>
      <c r="J134" s="74" t="s">
        <v>83</v>
      </c>
      <c r="K134" s="74" t="s">
        <v>50</v>
      </c>
      <c r="L134" s="74" t="s">
        <v>209</v>
      </c>
      <c r="M134" s="76">
        <v>123614.99</v>
      </c>
      <c r="N134" s="76">
        <v>0</v>
      </c>
      <c r="O134" s="102">
        <v>123614.99</v>
      </c>
    </row>
    <row r="135" spans="1:15">
      <c r="A135" s="221"/>
      <c r="B135" s="75" t="s">
        <v>101</v>
      </c>
      <c r="C135" s="75" t="s">
        <v>47</v>
      </c>
      <c r="D135" s="75" t="s">
        <v>94</v>
      </c>
      <c r="E135" s="74" t="s">
        <v>95</v>
      </c>
      <c r="F135" s="75" t="s">
        <v>80</v>
      </c>
      <c r="G135" s="75" t="s">
        <v>48</v>
      </c>
      <c r="H135" s="74" t="s">
        <v>82</v>
      </c>
      <c r="I135" s="75" t="s">
        <v>208</v>
      </c>
      <c r="J135" s="74" t="s">
        <v>83</v>
      </c>
      <c r="K135" s="74" t="s">
        <v>50</v>
      </c>
      <c r="L135" s="74" t="s">
        <v>212</v>
      </c>
      <c r="M135" s="76">
        <v>8931.6299999999992</v>
      </c>
      <c r="N135" s="76">
        <v>0</v>
      </c>
      <c r="O135" s="102">
        <v>8931.6299999999992</v>
      </c>
    </row>
    <row r="136" spans="1:15">
      <c r="A136" s="222"/>
      <c r="B136" s="75" t="s">
        <v>103</v>
      </c>
      <c r="C136" s="75" t="s">
        <v>47</v>
      </c>
      <c r="D136" s="75" t="s">
        <v>94</v>
      </c>
      <c r="E136" s="74" t="s">
        <v>95</v>
      </c>
      <c r="F136" s="75" t="s">
        <v>80</v>
      </c>
      <c r="G136" s="75" t="s">
        <v>48</v>
      </c>
      <c r="H136" s="74" t="s">
        <v>82</v>
      </c>
      <c r="I136" s="75" t="s">
        <v>208</v>
      </c>
      <c r="J136" s="74" t="s">
        <v>83</v>
      </c>
      <c r="K136" s="74" t="s">
        <v>50</v>
      </c>
      <c r="L136" s="74" t="s">
        <v>213</v>
      </c>
      <c r="M136" s="76">
        <v>13157.04</v>
      </c>
      <c r="N136" s="76">
        <v>0</v>
      </c>
      <c r="O136" s="102">
        <v>13157.04</v>
      </c>
    </row>
    <row r="137" spans="1:15">
      <c r="A137" s="220" t="s">
        <v>201</v>
      </c>
      <c r="B137" s="75" t="s">
        <v>46</v>
      </c>
      <c r="C137" s="75" t="s">
        <v>47</v>
      </c>
      <c r="D137" s="75" t="s">
        <v>99</v>
      </c>
      <c r="E137" s="74" t="s">
        <v>100</v>
      </c>
      <c r="F137" s="75" t="s">
        <v>80</v>
      </c>
      <c r="G137" s="75" t="s">
        <v>48</v>
      </c>
      <c r="H137" s="74" t="s">
        <v>82</v>
      </c>
      <c r="I137" s="75" t="s">
        <v>208</v>
      </c>
      <c r="J137" s="74" t="s">
        <v>83</v>
      </c>
      <c r="K137" s="74" t="s">
        <v>50</v>
      </c>
      <c r="L137" s="74" t="s">
        <v>209</v>
      </c>
      <c r="M137" s="76">
        <v>106552.81</v>
      </c>
      <c r="N137" s="76">
        <v>0</v>
      </c>
      <c r="O137" s="102">
        <v>106552.81</v>
      </c>
    </row>
    <row r="138" spans="1:15">
      <c r="A138" s="221"/>
      <c r="B138" s="75" t="s">
        <v>101</v>
      </c>
      <c r="C138" s="75" t="s">
        <v>47</v>
      </c>
      <c r="D138" s="75" t="s">
        <v>94</v>
      </c>
      <c r="E138" s="74" t="s">
        <v>95</v>
      </c>
      <c r="F138" s="75" t="s">
        <v>80</v>
      </c>
      <c r="G138" s="75" t="s">
        <v>48</v>
      </c>
      <c r="H138" s="74" t="s">
        <v>82</v>
      </c>
      <c r="I138" s="75" t="s">
        <v>208</v>
      </c>
      <c r="J138" s="74" t="s">
        <v>83</v>
      </c>
      <c r="K138" s="74" t="s">
        <v>50</v>
      </c>
      <c r="L138" s="74" t="s">
        <v>212</v>
      </c>
      <c r="M138" s="76">
        <v>7698.83</v>
      </c>
      <c r="N138" s="76">
        <v>0</v>
      </c>
      <c r="O138" s="102">
        <v>7698.83</v>
      </c>
    </row>
    <row r="139" spans="1:15">
      <c r="A139" s="222"/>
      <c r="B139" s="75" t="s">
        <v>103</v>
      </c>
      <c r="C139" s="75" t="s">
        <v>47</v>
      </c>
      <c r="D139" s="75" t="s">
        <v>94</v>
      </c>
      <c r="E139" s="74" t="s">
        <v>95</v>
      </c>
      <c r="F139" s="75" t="s">
        <v>80</v>
      </c>
      <c r="G139" s="75" t="s">
        <v>48</v>
      </c>
      <c r="H139" s="74" t="s">
        <v>82</v>
      </c>
      <c r="I139" s="75" t="s">
        <v>208</v>
      </c>
      <c r="J139" s="74" t="s">
        <v>83</v>
      </c>
      <c r="K139" s="74" t="s">
        <v>50</v>
      </c>
      <c r="L139" s="74" t="s">
        <v>213</v>
      </c>
      <c r="M139" s="76">
        <v>11341.02</v>
      </c>
      <c r="N139" s="76">
        <v>0</v>
      </c>
      <c r="O139" s="102">
        <v>11341.02</v>
      </c>
    </row>
    <row r="140" spans="1:15">
      <c r="A140" s="220" t="s">
        <v>202</v>
      </c>
      <c r="B140" s="75" t="s">
        <v>46</v>
      </c>
      <c r="C140" s="75" t="s">
        <v>47</v>
      </c>
      <c r="D140" s="75" t="s">
        <v>99</v>
      </c>
      <c r="E140" s="74" t="s">
        <v>100</v>
      </c>
      <c r="F140" s="75" t="s">
        <v>80</v>
      </c>
      <c r="G140" s="75" t="s">
        <v>48</v>
      </c>
      <c r="H140" s="74" t="s">
        <v>82</v>
      </c>
      <c r="I140" s="75" t="s">
        <v>208</v>
      </c>
      <c r="J140" s="74" t="s">
        <v>83</v>
      </c>
      <c r="K140" s="74" t="s">
        <v>50</v>
      </c>
      <c r="L140" s="74" t="s">
        <v>209</v>
      </c>
      <c r="M140" s="76">
        <v>123614.99</v>
      </c>
      <c r="N140" s="76">
        <v>0</v>
      </c>
      <c r="O140" s="102">
        <v>123614.99</v>
      </c>
    </row>
    <row r="141" spans="1:15">
      <c r="A141" s="221"/>
      <c r="B141" s="75" t="s">
        <v>101</v>
      </c>
      <c r="C141" s="75" t="s">
        <v>47</v>
      </c>
      <c r="D141" s="75" t="s">
        <v>94</v>
      </c>
      <c r="E141" s="74" t="s">
        <v>95</v>
      </c>
      <c r="F141" s="75" t="s">
        <v>80</v>
      </c>
      <c r="G141" s="75" t="s">
        <v>48</v>
      </c>
      <c r="H141" s="74" t="s">
        <v>82</v>
      </c>
      <c r="I141" s="75" t="s">
        <v>208</v>
      </c>
      <c r="J141" s="74" t="s">
        <v>83</v>
      </c>
      <c r="K141" s="74" t="s">
        <v>50</v>
      </c>
      <c r="L141" s="74" t="s">
        <v>212</v>
      </c>
      <c r="M141" s="76">
        <v>8931.6299999999992</v>
      </c>
      <c r="N141" s="76">
        <v>0</v>
      </c>
      <c r="O141" s="102">
        <v>8931.6299999999992</v>
      </c>
    </row>
    <row r="142" spans="1:15">
      <c r="A142" s="222"/>
      <c r="B142" s="75" t="s">
        <v>103</v>
      </c>
      <c r="C142" s="75" t="s">
        <v>47</v>
      </c>
      <c r="D142" s="75" t="s">
        <v>94</v>
      </c>
      <c r="E142" s="74" t="s">
        <v>95</v>
      </c>
      <c r="F142" s="75" t="s">
        <v>80</v>
      </c>
      <c r="G142" s="75" t="s">
        <v>48</v>
      </c>
      <c r="H142" s="74" t="s">
        <v>82</v>
      </c>
      <c r="I142" s="75" t="s">
        <v>208</v>
      </c>
      <c r="J142" s="74" t="s">
        <v>83</v>
      </c>
      <c r="K142" s="74" t="s">
        <v>50</v>
      </c>
      <c r="L142" s="74" t="s">
        <v>213</v>
      </c>
      <c r="M142" s="76">
        <v>13157.04</v>
      </c>
      <c r="N142" s="76">
        <v>0</v>
      </c>
      <c r="O142" s="102">
        <v>13157.04</v>
      </c>
    </row>
    <row r="143" spans="1:15">
      <c r="A143" s="220" t="s">
        <v>203</v>
      </c>
      <c r="B143" s="75" t="s">
        <v>46</v>
      </c>
      <c r="C143" s="75" t="s">
        <v>47</v>
      </c>
      <c r="D143" s="75" t="s">
        <v>99</v>
      </c>
      <c r="E143" s="74" t="s">
        <v>100</v>
      </c>
      <c r="F143" s="75" t="s">
        <v>80</v>
      </c>
      <c r="G143" s="75" t="s">
        <v>48</v>
      </c>
      <c r="H143" s="74" t="s">
        <v>82</v>
      </c>
      <c r="I143" s="75" t="s">
        <v>208</v>
      </c>
      <c r="J143" s="74" t="s">
        <v>83</v>
      </c>
      <c r="K143" s="74" t="s">
        <v>50</v>
      </c>
      <c r="L143" s="74" t="s">
        <v>209</v>
      </c>
      <c r="M143" s="76">
        <v>123614.99</v>
      </c>
      <c r="N143" s="76">
        <v>0</v>
      </c>
      <c r="O143" s="102">
        <v>123614.99</v>
      </c>
    </row>
    <row r="144" spans="1:15">
      <c r="A144" s="221"/>
      <c r="B144" s="75" t="s">
        <v>101</v>
      </c>
      <c r="C144" s="75" t="s">
        <v>47</v>
      </c>
      <c r="D144" s="75" t="s">
        <v>94</v>
      </c>
      <c r="E144" s="74" t="s">
        <v>95</v>
      </c>
      <c r="F144" s="75" t="s">
        <v>80</v>
      </c>
      <c r="G144" s="75" t="s">
        <v>48</v>
      </c>
      <c r="H144" s="74" t="s">
        <v>82</v>
      </c>
      <c r="I144" s="75" t="s">
        <v>208</v>
      </c>
      <c r="J144" s="74" t="s">
        <v>83</v>
      </c>
      <c r="K144" s="74" t="s">
        <v>50</v>
      </c>
      <c r="L144" s="74" t="s">
        <v>212</v>
      </c>
      <c r="M144" s="76">
        <v>8931.6299999999992</v>
      </c>
      <c r="N144" s="76">
        <v>0</v>
      </c>
      <c r="O144" s="102">
        <v>8931.6299999999992</v>
      </c>
    </row>
    <row r="145" spans="1:15">
      <c r="A145" s="222"/>
      <c r="B145" s="75" t="s">
        <v>103</v>
      </c>
      <c r="C145" s="75" t="s">
        <v>47</v>
      </c>
      <c r="D145" s="75" t="s">
        <v>94</v>
      </c>
      <c r="E145" s="74" t="s">
        <v>95</v>
      </c>
      <c r="F145" s="75" t="s">
        <v>80</v>
      </c>
      <c r="G145" s="75" t="s">
        <v>48</v>
      </c>
      <c r="H145" s="74" t="s">
        <v>82</v>
      </c>
      <c r="I145" s="75" t="s">
        <v>208</v>
      </c>
      <c r="J145" s="74" t="s">
        <v>83</v>
      </c>
      <c r="K145" s="74" t="s">
        <v>50</v>
      </c>
      <c r="L145" s="74" t="s">
        <v>213</v>
      </c>
      <c r="M145" s="76">
        <v>13157.04</v>
      </c>
      <c r="N145" s="76">
        <v>0</v>
      </c>
      <c r="O145" s="102">
        <v>13157.04</v>
      </c>
    </row>
    <row r="146" spans="1:15">
      <c r="A146" s="220" t="s">
        <v>204</v>
      </c>
      <c r="B146" s="75" t="s">
        <v>46</v>
      </c>
      <c r="C146" s="75" t="s">
        <v>47</v>
      </c>
      <c r="D146" s="75" t="s">
        <v>99</v>
      </c>
      <c r="E146" s="74" t="s">
        <v>100</v>
      </c>
      <c r="F146" s="75" t="s">
        <v>80</v>
      </c>
      <c r="G146" s="75" t="s">
        <v>48</v>
      </c>
      <c r="H146" s="74" t="s">
        <v>82</v>
      </c>
      <c r="I146" s="75" t="s">
        <v>208</v>
      </c>
      <c r="J146" s="74" t="s">
        <v>83</v>
      </c>
      <c r="K146" s="74" t="s">
        <v>50</v>
      </c>
      <c r="L146" s="74" t="s">
        <v>209</v>
      </c>
      <c r="M146" s="76">
        <v>224327.12</v>
      </c>
      <c r="N146" s="76">
        <v>0</v>
      </c>
      <c r="O146" s="102">
        <v>224327.12</v>
      </c>
    </row>
    <row r="147" spans="1:15">
      <c r="A147" s="221"/>
      <c r="B147" s="75" t="s">
        <v>101</v>
      </c>
      <c r="C147" s="75" t="s">
        <v>47</v>
      </c>
      <c r="D147" s="75" t="s">
        <v>94</v>
      </c>
      <c r="E147" s="74" t="s">
        <v>95</v>
      </c>
      <c r="F147" s="75" t="s">
        <v>80</v>
      </c>
      <c r="G147" s="75" t="s">
        <v>48</v>
      </c>
      <c r="H147" s="74" t="s">
        <v>82</v>
      </c>
      <c r="I147" s="75" t="s">
        <v>208</v>
      </c>
      <c r="J147" s="74" t="s">
        <v>83</v>
      </c>
      <c r="K147" s="74" t="s">
        <v>50</v>
      </c>
      <c r="L147" s="74" t="s">
        <v>212</v>
      </c>
      <c r="M147" s="76">
        <v>16208.45</v>
      </c>
      <c r="N147" s="76">
        <v>0</v>
      </c>
      <c r="O147" s="102">
        <v>16208.45</v>
      </c>
    </row>
    <row r="148" spans="1:15">
      <c r="A148" s="222"/>
      <c r="B148" s="75" t="s">
        <v>103</v>
      </c>
      <c r="C148" s="75" t="s">
        <v>47</v>
      </c>
      <c r="D148" s="75" t="s">
        <v>94</v>
      </c>
      <c r="E148" s="74" t="s">
        <v>95</v>
      </c>
      <c r="F148" s="75" t="s">
        <v>80</v>
      </c>
      <c r="G148" s="75" t="s">
        <v>48</v>
      </c>
      <c r="H148" s="74" t="s">
        <v>82</v>
      </c>
      <c r="I148" s="75" t="s">
        <v>208</v>
      </c>
      <c r="J148" s="74" t="s">
        <v>83</v>
      </c>
      <c r="K148" s="74" t="s">
        <v>50</v>
      </c>
      <c r="L148" s="74" t="s">
        <v>213</v>
      </c>
      <c r="M148" s="76">
        <v>23876.400000000001</v>
      </c>
      <c r="N148" s="76">
        <v>0</v>
      </c>
      <c r="O148" s="102">
        <v>23876.400000000001</v>
      </c>
    </row>
    <row r="149" spans="1:15">
      <c r="A149" s="220" t="s">
        <v>205</v>
      </c>
      <c r="B149" s="75" t="s">
        <v>46</v>
      </c>
      <c r="C149" s="75" t="s">
        <v>47</v>
      </c>
      <c r="D149" s="75" t="s">
        <v>99</v>
      </c>
      <c r="E149" s="74" t="s">
        <v>100</v>
      </c>
      <c r="F149" s="75" t="s">
        <v>80</v>
      </c>
      <c r="G149" s="75" t="s">
        <v>48</v>
      </c>
      <c r="H149" s="74" t="s">
        <v>82</v>
      </c>
      <c r="I149" s="75" t="s">
        <v>208</v>
      </c>
      <c r="J149" s="74" t="s">
        <v>83</v>
      </c>
      <c r="K149" s="74" t="s">
        <v>50</v>
      </c>
      <c r="L149" s="74" t="s">
        <v>209</v>
      </c>
      <c r="M149" s="76">
        <v>123614.99</v>
      </c>
      <c r="N149" s="76">
        <v>0</v>
      </c>
      <c r="O149" s="102">
        <v>123614.99</v>
      </c>
    </row>
    <row r="150" spans="1:15">
      <c r="A150" s="221"/>
      <c r="B150" s="75" t="s">
        <v>101</v>
      </c>
      <c r="C150" s="75" t="s">
        <v>47</v>
      </c>
      <c r="D150" s="75" t="s">
        <v>94</v>
      </c>
      <c r="E150" s="74" t="s">
        <v>95</v>
      </c>
      <c r="F150" s="75" t="s">
        <v>80</v>
      </c>
      <c r="G150" s="75" t="s">
        <v>48</v>
      </c>
      <c r="H150" s="74" t="s">
        <v>82</v>
      </c>
      <c r="I150" s="75" t="s">
        <v>208</v>
      </c>
      <c r="J150" s="74" t="s">
        <v>83</v>
      </c>
      <c r="K150" s="74" t="s">
        <v>50</v>
      </c>
      <c r="L150" s="74" t="s">
        <v>212</v>
      </c>
      <c r="M150" s="76">
        <v>8931.6299999999992</v>
      </c>
      <c r="N150" s="76">
        <v>0</v>
      </c>
      <c r="O150" s="102">
        <v>8931.6299999999992</v>
      </c>
    </row>
    <row r="151" spans="1:15">
      <c r="A151" s="222"/>
      <c r="B151" s="75" t="s">
        <v>103</v>
      </c>
      <c r="C151" s="75" t="s">
        <v>47</v>
      </c>
      <c r="D151" s="75" t="s">
        <v>94</v>
      </c>
      <c r="E151" s="74" t="s">
        <v>95</v>
      </c>
      <c r="F151" s="75" t="s">
        <v>80</v>
      </c>
      <c r="G151" s="75" t="s">
        <v>48</v>
      </c>
      <c r="H151" s="74" t="s">
        <v>82</v>
      </c>
      <c r="I151" s="75" t="s">
        <v>208</v>
      </c>
      <c r="J151" s="74" t="s">
        <v>83</v>
      </c>
      <c r="K151" s="74" t="s">
        <v>50</v>
      </c>
      <c r="L151" s="74" t="s">
        <v>213</v>
      </c>
      <c r="M151" s="76">
        <v>13157.04</v>
      </c>
      <c r="N151" s="76">
        <v>0</v>
      </c>
      <c r="O151" s="102">
        <v>13157.04</v>
      </c>
    </row>
    <row r="152" spans="1:15">
      <c r="A152" s="220" t="s">
        <v>206</v>
      </c>
      <c r="B152" s="75" t="s">
        <v>46</v>
      </c>
      <c r="C152" s="75" t="s">
        <v>47</v>
      </c>
      <c r="D152" s="75" t="s">
        <v>99</v>
      </c>
      <c r="E152" s="74" t="s">
        <v>100</v>
      </c>
      <c r="F152" s="75" t="s">
        <v>80</v>
      </c>
      <c r="G152" s="75" t="s">
        <v>48</v>
      </c>
      <c r="H152" s="74" t="s">
        <v>82</v>
      </c>
      <c r="I152" s="75" t="s">
        <v>208</v>
      </c>
      <c r="J152" s="74" t="s">
        <v>83</v>
      </c>
      <c r="K152" s="74" t="s">
        <v>50</v>
      </c>
      <c r="L152" s="74" t="s">
        <v>209</v>
      </c>
      <c r="M152" s="76">
        <v>123614.99</v>
      </c>
      <c r="N152" s="76">
        <v>0</v>
      </c>
      <c r="O152" s="102">
        <v>123614.99</v>
      </c>
    </row>
    <row r="153" spans="1:15">
      <c r="A153" s="221"/>
      <c r="B153" s="75" t="s">
        <v>101</v>
      </c>
      <c r="C153" s="75" t="s">
        <v>47</v>
      </c>
      <c r="D153" s="75" t="s">
        <v>94</v>
      </c>
      <c r="E153" s="74" t="s">
        <v>95</v>
      </c>
      <c r="F153" s="75" t="s">
        <v>80</v>
      </c>
      <c r="G153" s="75" t="s">
        <v>48</v>
      </c>
      <c r="H153" s="74" t="s">
        <v>82</v>
      </c>
      <c r="I153" s="75" t="s">
        <v>208</v>
      </c>
      <c r="J153" s="74" t="s">
        <v>83</v>
      </c>
      <c r="K153" s="74" t="s">
        <v>50</v>
      </c>
      <c r="L153" s="74" t="s">
        <v>212</v>
      </c>
      <c r="M153" s="76">
        <v>8931.6299999999992</v>
      </c>
      <c r="N153" s="76">
        <v>0</v>
      </c>
      <c r="O153" s="102">
        <v>8931.6299999999992</v>
      </c>
    </row>
    <row r="154" spans="1:15">
      <c r="A154" s="222"/>
      <c r="B154" s="75" t="s">
        <v>103</v>
      </c>
      <c r="C154" s="75" t="s">
        <v>47</v>
      </c>
      <c r="D154" s="75" t="s">
        <v>94</v>
      </c>
      <c r="E154" s="74" t="s">
        <v>95</v>
      </c>
      <c r="F154" s="75" t="s">
        <v>80</v>
      </c>
      <c r="G154" s="75" t="s">
        <v>48</v>
      </c>
      <c r="H154" s="74" t="s">
        <v>82</v>
      </c>
      <c r="I154" s="75" t="s">
        <v>208</v>
      </c>
      <c r="J154" s="74" t="s">
        <v>83</v>
      </c>
      <c r="K154" s="74" t="s">
        <v>50</v>
      </c>
      <c r="L154" s="74" t="s">
        <v>213</v>
      </c>
      <c r="M154" s="76">
        <v>13157.04</v>
      </c>
      <c r="N154" s="76">
        <v>0</v>
      </c>
      <c r="O154" s="102">
        <v>13157.04</v>
      </c>
    </row>
    <row r="155" spans="1:15">
      <c r="A155" s="220" t="s">
        <v>207</v>
      </c>
      <c r="B155" s="75" t="s">
        <v>46</v>
      </c>
      <c r="C155" s="75" t="s">
        <v>47</v>
      </c>
      <c r="D155" s="75" t="s">
        <v>99</v>
      </c>
      <c r="E155" s="74" t="s">
        <v>100</v>
      </c>
      <c r="F155" s="75" t="s">
        <v>80</v>
      </c>
      <c r="G155" s="75" t="s">
        <v>48</v>
      </c>
      <c r="H155" s="74" t="s">
        <v>82</v>
      </c>
      <c r="I155" s="75" t="s">
        <v>208</v>
      </c>
      <c r="J155" s="74" t="s">
        <v>83</v>
      </c>
      <c r="K155" s="74" t="s">
        <v>50</v>
      </c>
      <c r="L155" s="74" t="s">
        <v>209</v>
      </c>
      <c r="M155" s="76">
        <v>112644.91</v>
      </c>
      <c r="N155" s="76">
        <v>0</v>
      </c>
      <c r="O155" s="102">
        <v>112644.91</v>
      </c>
    </row>
    <row r="156" spans="1:15">
      <c r="A156" s="221"/>
      <c r="B156" s="75" t="s">
        <v>101</v>
      </c>
      <c r="C156" s="75" t="s">
        <v>47</v>
      </c>
      <c r="D156" s="75" t="s">
        <v>94</v>
      </c>
      <c r="E156" s="74" t="s">
        <v>95</v>
      </c>
      <c r="F156" s="75" t="s">
        <v>80</v>
      </c>
      <c r="G156" s="75" t="s">
        <v>48</v>
      </c>
      <c r="H156" s="74" t="s">
        <v>82</v>
      </c>
      <c r="I156" s="75" t="s">
        <v>208</v>
      </c>
      <c r="J156" s="74" t="s">
        <v>83</v>
      </c>
      <c r="K156" s="74" t="s">
        <v>50</v>
      </c>
      <c r="L156" s="74" t="s">
        <v>212</v>
      </c>
      <c r="M156" s="76">
        <v>8139.01</v>
      </c>
      <c r="N156" s="76">
        <v>0</v>
      </c>
      <c r="O156" s="102">
        <v>8139.01</v>
      </c>
    </row>
    <row r="157" spans="1:15">
      <c r="A157" s="222"/>
      <c r="B157" s="75" t="s">
        <v>103</v>
      </c>
      <c r="C157" s="75" t="s">
        <v>47</v>
      </c>
      <c r="D157" s="75" t="s">
        <v>94</v>
      </c>
      <c r="E157" s="74" t="s">
        <v>95</v>
      </c>
      <c r="F157" s="75" t="s">
        <v>80</v>
      </c>
      <c r="G157" s="75" t="s">
        <v>48</v>
      </c>
      <c r="H157" s="74" t="s">
        <v>82</v>
      </c>
      <c r="I157" s="75" t="s">
        <v>208</v>
      </c>
      <c r="J157" s="74" t="s">
        <v>83</v>
      </c>
      <c r="K157" s="74" t="s">
        <v>50</v>
      </c>
      <c r="L157" s="74" t="s">
        <v>213</v>
      </c>
      <c r="M157" s="76">
        <v>11989.43</v>
      </c>
      <c r="N157" s="76">
        <v>0</v>
      </c>
      <c r="O157" s="102">
        <v>11989.43</v>
      </c>
    </row>
    <row r="158" spans="1:15">
      <c r="A158" s="77"/>
      <c r="B158" s="78"/>
      <c r="C158" s="78"/>
      <c r="D158" s="78"/>
      <c r="E158" s="77"/>
      <c r="F158" s="78"/>
      <c r="G158" s="78"/>
      <c r="H158" s="77"/>
      <c r="I158" s="79" t="s">
        <v>210</v>
      </c>
      <c r="J158" s="77"/>
      <c r="K158" s="77"/>
      <c r="L158" s="77"/>
      <c r="M158" s="80">
        <v>1920196.55</v>
      </c>
      <c r="N158" s="80">
        <v>0</v>
      </c>
      <c r="O158" s="103">
        <v>1920196.55</v>
      </c>
    </row>
    <row r="159" spans="1:15">
      <c r="A159" s="81" t="s">
        <v>73</v>
      </c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80">
        <v>7724805.9200000102</v>
      </c>
      <c r="N159" s="80">
        <v>96806.01</v>
      </c>
      <c r="O159" s="103">
        <v>7627999.9100000104</v>
      </c>
    </row>
    <row r="160" spans="1:15">
      <c r="A160" s="68" t="s">
        <v>34</v>
      </c>
    </row>
    <row r="161" spans="1:16">
      <c r="A161" s="223" t="s">
        <v>74</v>
      </c>
      <c r="B161" s="223"/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</row>
    <row r="162" spans="1:16">
      <c r="A162" s="68" t="s">
        <v>34</v>
      </c>
    </row>
    <row r="163" spans="1:16">
      <c r="A163" s="69"/>
      <c r="B163" s="68"/>
      <c r="C163" s="82" t="s">
        <v>75</v>
      </c>
    </row>
    <row r="164" spans="1:16">
      <c r="A164" s="68" t="s">
        <v>34</v>
      </c>
    </row>
  </sheetData>
  <mergeCells count="49">
    <mergeCell ref="A161:P161"/>
    <mergeCell ref="A140:A142"/>
    <mergeCell ref="A143:A145"/>
    <mergeCell ref="A146:A148"/>
    <mergeCell ref="A149:A151"/>
    <mergeCell ref="A152:A154"/>
    <mergeCell ref="A155:A157"/>
    <mergeCell ref="A137:A139"/>
    <mergeCell ref="A103:A105"/>
    <mergeCell ref="A106:A108"/>
    <mergeCell ref="A109:A111"/>
    <mergeCell ref="A112:A114"/>
    <mergeCell ref="A115:A117"/>
    <mergeCell ref="A118:A120"/>
    <mergeCell ref="A122:A124"/>
    <mergeCell ref="A125:A127"/>
    <mergeCell ref="A128:A130"/>
    <mergeCell ref="A131:A133"/>
    <mergeCell ref="A134:A136"/>
    <mergeCell ref="A100:A102"/>
    <mergeCell ref="A66:A68"/>
    <mergeCell ref="A69:A71"/>
    <mergeCell ref="A72:A74"/>
    <mergeCell ref="A75:A77"/>
    <mergeCell ref="A78:A80"/>
    <mergeCell ref="A81:A83"/>
    <mergeCell ref="A85:A87"/>
    <mergeCell ref="A88:A90"/>
    <mergeCell ref="A91:A93"/>
    <mergeCell ref="A94:A96"/>
    <mergeCell ref="A97:A99"/>
    <mergeCell ref="A63:A65"/>
    <mergeCell ref="A29:A31"/>
    <mergeCell ref="A32:A34"/>
    <mergeCell ref="A35:A37"/>
    <mergeCell ref="A38:A40"/>
    <mergeCell ref="A41:A43"/>
    <mergeCell ref="A44:A46"/>
    <mergeCell ref="A48:A50"/>
    <mergeCell ref="A51:A53"/>
    <mergeCell ref="A54:A56"/>
    <mergeCell ref="A57:A59"/>
    <mergeCell ref="A60:A62"/>
    <mergeCell ref="A26:A28"/>
    <mergeCell ref="A11:A13"/>
    <mergeCell ref="A14:A16"/>
    <mergeCell ref="A17:A19"/>
    <mergeCell ref="A20:A22"/>
    <mergeCell ref="A23:A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P178"/>
  <sheetViews>
    <sheetView showGridLines="0" topLeftCell="A16" workbookViewId="0">
      <selection activeCell="C38" sqref="C38"/>
    </sheetView>
  </sheetViews>
  <sheetFormatPr defaultColWidth="9.140625" defaultRowHeight="15"/>
  <cols>
    <col min="1" max="1" width="22.140625" style="2" bestFit="1" customWidth="1"/>
    <col min="2" max="2" width="26.85546875" style="2" bestFit="1" customWidth="1"/>
    <col min="3" max="3" width="6.7109375" style="2" bestFit="1" customWidth="1"/>
    <col min="4" max="4" width="3.85546875" style="2" customWidth="1"/>
    <col min="5" max="5" width="9.140625" style="2" customWidth="1"/>
    <col min="6" max="6" width="4.42578125" style="2" customWidth="1"/>
    <col min="7" max="7" width="8.85546875" style="2" customWidth="1"/>
    <col min="8" max="8" width="5.42578125" style="2" customWidth="1"/>
    <col min="9" max="9" width="8.85546875" style="2" customWidth="1"/>
    <col min="10" max="10" width="5.42578125" style="2" customWidth="1"/>
    <col min="11" max="11" width="11.28515625" style="2" bestFit="1" customWidth="1"/>
    <col min="12" max="12" width="11.42578125" style="2" customWidth="1"/>
    <col min="13" max="13" width="22.85546875" style="2" bestFit="1" customWidth="1"/>
    <col min="14" max="14" width="11.42578125" style="2" customWidth="1"/>
    <col min="15" max="15" width="10.140625" style="2" customWidth="1"/>
    <col min="16" max="16" width="10.28515625" style="2" customWidth="1"/>
    <col min="17" max="17" width="0.7109375" style="2" customWidth="1"/>
    <col min="18" max="16384" width="9.140625" style="2"/>
  </cols>
  <sheetData>
    <row r="1" spans="1:16" ht="25.5">
      <c r="A1" s="3" t="s">
        <v>32</v>
      </c>
    </row>
    <row r="2" spans="1:16">
      <c r="A2" s="3" t="s">
        <v>33</v>
      </c>
    </row>
    <row r="3" spans="1:16">
      <c r="A3" s="4" t="s">
        <v>90</v>
      </c>
    </row>
    <row r="4" spans="1:16">
      <c r="A4" s="5" t="s">
        <v>34</v>
      </c>
    </row>
    <row r="5" spans="1:16">
      <c r="A5" s="5"/>
      <c r="B5" s="6" t="s">
        <v>85</v>
      </c>
    </row>
    <row r="6" spans="1:16">
      <c r="A6" s="7" t="s">
        <v>35</v>
      </c>
      <c r="B6" s="6" t="s">
        <v>86</v>
      </c>
    </row>
    <row r="7" spans="1:16">
      <c r="A7" s="7" t="s">
        <v>35</v>
      </c>
      <c r="B7" s="6" t="s">
        <v>87</v>
      </c>
    </row>
    <row r="8" spans="1:16">
      <c r="A8" s="7" t="s">
        <v>35</v>
      </c>
      <c r="B8" s="6" t="s">
        <v>88</v>
      </c>
    </row>
    <row r="9" spans="1:16">
      <c r="A9" s="5" t="s">
        <v>34</v>
      </c>
    </row>
    <row r="10" spans="1:16" ht="33.75">
      <c r="A10" s="8" t="s">
        <v>36</v>
      </c>
      <c r="B10" s="9" t="s">
        <v>37</v>
      </c>
      <c r="C10" s="9" t="s">
        <v>38</v>
      </c>
      <c r="D10" s="9" t="s">
        <v>91</v>
      </c>
      <c r="E10" s="8" t="s">
        <v>92</v>
      </c>
      <c r="F10" s="9" t="s">
        <v>76</v>
      </c>
      <c r="G10" s="8" t="s">
        <v>77</v>
      </c>
      <c r="H10" s="9" t="s">
        <v>39</v>
      </c>
      <c r="I10" s="8" t="s">
        <v>78</v>
      </c>
      <c r="J10" s="9" t="s">
        <v>18</v>
      </c>
      <c r="K10" s="8" t="s">
        <v>79</v>
      </c>
      <c r="L10" s="8" t="s">
        <v>40</v>
      </c>
      <c r="M10" s="8" t="s">
        <v>41</v>
      </c>
      <c r="N10" s="9" t="s">
        <v>42</v>
      </c>
      <c r="O10" s="8" t="s">
        <v>43</v>
      </c>
      <c r="P10" s="10" t="s">
        <v>44</v>
      </c>
    </row>
    <row r="11" spans="1:16">
      <c r="A11" s="11" t="s">
        <v>45</v>
      </c>
      <c r="B11" s="12" t="s">
        <v>93</v>
      </c>
      <c r="C11" s="12" t="s">
        <v>47</v>
      </c>
      <c r="D11" s="12" t="s">
        <v>94</v>
      </c>
      <c r="E11" s="11" t="s">
        <v>95</v>
      </c>
      <c r="F11" s="12" t="s">
        <v>80</v>
      </c>
      <c r="G11" s="11" t="s">
        <v>81</v>
      </c>
      <c r="H11" s="12" t="s">
        <v>48</v>
      </c>
      <c r="I11" s="11" t="s">
        <v>82</v>
      </c>
      <c r="J11" s="12" t="s">
        <v>96</v>
      </c>
      <c r="K11" s="11" t="s">
        <v>83</v>
      </c>
      <c r="L11" s="11" t="s">
        <v>50</v>
      </c>
      <c r="M11" s="11" t="s">
        <v>97</v>
      </c>
      <c r="N11" s="13">
        <v>11178.93</v>
      </c>
      <c r="O11" s="13">
        <v>0</v>
      </c>
      <c r="P11" s="14">
        <v>11178.93</v>
      </c>
    </row>
    <row r="12" spans="1:16">
      <c r="A12" s="11" t="s">
        <v>52</v>
      </c>
      <c r="B12" s="12" t="s">
        <v>93</v>
      </c>
      <c r="C12" s="12" t="s">
        <v>47</v>
      </c>
      <c r="D12" s="12" t="s">
        <v>94</v>
      </c>
      <c r="E12" s="11" t="s">
        <v>95</v>
      </c>
      <c r="F12" s="12" t="s">
        <v>80</v>
      </c>
      <c r="G12" s="11" t="s">
        <v>81</v>
      </c>
      <c r="H12" s="12" t="s">
        <v>48</v>
      </c>
      <c r="I12" s="11" t="s">
        <v>82</v>
      </c>
      <c r="J12" s="12" t="s">
        <v>96</v>
      </c>
      <c r="K12" s="11" t="s">
        <v>83</v>
      </c>
      <c r="L12" s="11" t="s">
        <v>50</v>
      </c>
      <c r="M12" s="11" t="s">
        <v>97</v>
      </c>
      <c r="N12" s="13">
        <v>11178.93</v>
      </c>
      <c r="O12" s="13">
        <v>0</v>
      </c>
      <c r="P12" s="14">
        <v>11178.93</v>
      </c>
    </row>
    <row r="13" spans="1:16">
      <c r="A13" s="11" t="s">
        <v>53</v>
      </c>
      <c r="B13" s="12" t="s">
        <v>93</v>
      </c>
      <c r="C13" s="12" t="s">
        <v>47</v>
      </c>
      <c r="D13" s="12" t="s">
        <v>94</v>
      </c>
      <c r="E13" s="11" t="s">
        <v>95</v>
      </c>
      <c r="F13" s="12" t="s">
        <v>80</v>
      </c>
      <c r="G13" s="11" t="s">
        <v>81</v>
      </c>
      <c r="H13" s="12" t="s">
        <v>48</v>
      </c>
      <c r="I13" s="11" t="s">
        <v>82</v>
      </c>
      <c r="J13" s="12" t="s">
        <v>96</v>
      </c>
      <c r="K13" s="11" t="s">
        <v>83</v>
      </c>
      <c r="L13" s="11" t="s">
        <v>50</v>
      </c>
      <c r="M13" s="11" t="s">
        <v>97</v>
      </c>
      <c r="N13" s="13">
        <v>11178.93</v>
      </c>
      <c r="O13" s="13">
        <v>0</v>
      </c>
      <c r="P13" s="14">
        <v>11178.93</v>
      </c>
    </row>
    <row r="14" spans="1:16">
      <c r="A14" s="11" t="s">
        <v>54</v>
      </c>
      <c r="B14" s="12" t="s">
        <v>93</v>
      </c>
      <c r="C14" s="12" t="s">
        <v>47</v>
      </c>
      <c r="D14" s="12" t="s">
        <v>94</v>
      </c>
      <c r="E14" s="11" t="s">
        <v>95</v>
      </c>
      <c r="F14" s="12" t="s">
        <v>80</v>
      </c>
      <c r="G14" s="11" t="s">
        <v>81</v>
      </c>
      <c r="H14" s="12" t="s">
        <v>48</v>
      </c>
      <c r="I14" s="11" t="s">
        <v>82</v>
      </c>
      <c r="J14" s="12" t="s">
        <v>96</v>
      </c>
      <c r="K14" s="11" t="s">
        <v>83</v>
      </c>
      <c r="L14" s="11" t="s">
        <v>50</v>
      </c>
      <c r="M14" s="11" t="s">
        <v>97</v>
      </c>
      <c r="N14" s="13">
        <v>11178.93</v>
      </c>
      <c r="O14" s="13">
        <v>0</v>
      </c>
      <c r="P14" s="14">
        <v>11178.93</v>
      </c>
    </row>
    <row r="15" spans="1:16">
      <c r="A15" s="11" t="s">
        <v>55</v>
      </c>
      <c r="B15" s="12" t="s">
        <v>93</v>
      </c>
      <c r="C15" s="12" t="s">
        <v>47</v>
      </c>
      <c r="D15" s="12" t="s">
        <v>94</v>
      </c>
      <c r="E15" s="11" t="s">
        <v>95</v>
      </c>
      <c r="F15" s="12" t="s">
        <v>80</v>
      </c>
      <c r="G15" s="11" t="s">
        <v>81</v>
      </c>
      <c r="H15" s="12" t="s">
        <v>48</v>
      </c>
      <c r="I15" s="11" t="s">
        <v>82</v>
      </c>
      <c r="J15" s="12" t="s">
        <v>96</v>
      </c>
      <c r="K15" s="11" t="s">
        <v>83</v>
      </c>
      <c r="L15" s="11" t="s">
        <v>50</v>
      </c>
      <c r="M15" s="11" t="s">
        <v>97</v>
      </c>
      <c r="N15" s="13">
        <v>11178.93</v>
      </c>
      <c r="O15" s="13">
        <v>0</v>
      </c>
      <c r="P15" s="14">
        <v>11178.93</v>
      </c>
    </row>
    <row r="16" spans="1:16">
      <c r="A16" s="11" t="s">
        <v>56</v>
      </c>
      <c r="B16" s="12" t="s">
        <v>93</v>
      </c>
      <c r="C16" s="12" t="s">
        <v>47</v>
      </c>
      <c r="D16" s="12" t="s">
        <v>94</v>
      </c>
      <c r="E16" s="11" t="s">
        <v>95</v>
      </c>
      <c r="F16" s="12" t="s">
        <v>80</v>
      </c>
      <c r="G16" s="11" t="s">
        <v>81</v>
      </c>
      <c r="H16" s="12" t="s">
        <v>48</v>
      </c>
      <c r="I16" s="11" t="s">
        <v>82</v>
      </c>
      <c r="J16" s="12" t="s">
        <v>96</v>
      </c>
      <c r="K16" s="11" t="s">
        <v>83</v>
      </c>
      <c r="L16" s="11" t="s">
        <v>50</v>
      </c>
      <c r="M16" s="11" t="s">
        <v>97</v>
      </c>
      <c r="N16" s="13">
        <v>11178.93</v>
      </c>
      <c r="O16" s="13">
        <v>0</v>
      </c>
      <c r="P16" s="14">
        <v>11178.93</v>
      </c>
    </row>
    <row r="17" spans="1:16">
      <c r="A17" s="11" t="s">
        <v>57</v>
      </c>
      <c r="B17" s="12" t="s">
        <v>93</v>
      </c>
      <c r="C17" s="12" t="s">
        <v>47</v>
      </c>
      <c r="D17" s="12" t="s">
        <v>94</v>
      </c>
      <c r="E17" s="11" t="s">
        <v>95</v>
      </c>
      <c r="F17" s="12" t="s">
        <v>80</v>
      </c>
      <c r="G17" s="11" t="s">
        <v>81</v>
      </c>
      <c r="H17" s="12" t="s">
        <v>48</v>
      </c>
      <c r="I17" s="11" t="s">
        <v>82</v>
      </c>
      <c r="J17" s="12" t="s">
        <v>96</v>
      </c>
      <c r="K17" s="11" t="s">
        <v>83</v>
      </c>
      <c r="L17" s="11" t="s">
        <v>50</v>
      </c>
      <c r="M17" s="11" t="s">
        <v>97</v>
      </c>
      <c r="N17" s="13">
        <v>12016.67</v>
      </c>
      <c r="O17" s="13">
        <v>0</v>
      </c>
      <c r="P17" s="14">
        <v>12016.67</v>
      </c>
    </row>
    <row r="18" spans="1:16">
      <c r="A18" s="11" t="s">
        <v>58</v>
      </c>
      <c r="B18" s="12" t="s">
        <v>93</v>
      </c>
      <c r="C18" s="12" t="s">
        <v>47</v>
      </c>
      <c r="D18" s="12" t="s">
        <v>94</v>
      </c>
      <c r="E18" s="11" t="s">
        <v>95</v>
      </c>
      <c r="F18" s="12" t="s">
        <v>80</v>
      </c>
      <c r="G18" s="11" t="s">
        <v>81</v>
      </c>
      <c r="H18" s="12" t="s">
        <v>48</v>
      </c>
      <c r="I18" s="11" t="s">
        <v>82</v>
      </c>
      <c r="J18" s="12" t="s">
        <v>96</v>
      </c>
      <c r="K18" s="11" t="s">
        <v>83</v>
      </c>
      <c r="L18" s="11" t="s">
        <v>50</v>
      </c>
      <c r="M18" s="11" t="s">
        <v>97</v>
      </c>
      <c r="N18" s="13">
        <v>12016.67</v>
      </c>
      <c r="O18" s="13">
        <v>0</v>
      </c>
      <c r="P18" s="14">
        <v>12016.67</v>
      </c>
    </row>
    <row r="19" spans="1:16">
      <c r="A19" s="11" t="s">
        <v>59</v>
      </c>
      <c r="B19" s="12" t="s">
        <v>93</v>
      </c>
      <c r="C19" s="12" t="s">
        <v>47</v>
      </c>
      <c r="D19" s="12" t="s">
        <v>94</v>
      </c>
      <c r="E19" s="11" t="s">
        <v>95</v>
      </c>
      <c r="F19" s="12" t="s">
        <v>80</v>
      </c>
      <c r="G19" s="11" t="s">
        <v>81</v>
      </c>
      <c r="H19" s="12" t="s">
        <v>48</v>
      </c>
      <c r="I19" s="11" t="s">
        <v>82</v>
      </c>
      <c r="J19" s="12" t="s">
        <v>96</v>
      </c>
      <c r="K19" s="11" t="s">
        <v>83</v>
      </c>
      <c r="L19" s="11" t="s">
        <v>50</v>
      </c>
      <c r="M19" s="11" t="s">
        <v>97</v>
      </c>
      <c r="N19" s="13">
        <v>12016.67</v>
      </c>
      <c r="O19" s="13">
        <v>0</v>
      </c>
      <c r="P19" s="14">
        <v>12016.67</v>
      </c>
    </row>
    <row r="20" spans="1:16">
      <c r="A20" s="11" t="s">
        <v>60</v>
      </c>
      <c r="B20" s="12" t="s">
        <v>93</v>
      </c>
      <c r="C20" s="12" t="s">
        <v>47</v>
      </c>
      <c r="D20" s="12" t="s">
        <v>94</v>
      </c>
      <c r="E20" s="11" t="s">
        <v>95</v>
      </c>
      <c r="F20" s="12" t="s">
        <v>80</v>
      </c>
      <c r="G20" s="11" t="s">
        <v>81</v>
      </c>
      <c r="H20" s="12" t="s">
        <v>48</v>
      </c>
      <c r="I20" s="11" t="s">
        <v>82</v>
      </c>
      <c r="J20" s="12" t="s">
        <v>96</v>
      </c>
      <c r="K20" s="11" t="s">
        <v>83</v>
      </c>
      <c r="L20" s="11" t="s">
        <v>50</v>
      </c>
      <c r="M20" s="11" t="s">
        <v>97</v>
      </c>
      <c r="N20" s="13">
        <v>12016.67</v>
      </c>
      <c r="O20" s="13">
        <v>0</v>
      </c>
      <c r="P20" s="14">
        <v>12016.67</v>
      </c>
    </row>
    <row r="21" spans="1:16">
      <c r="A21" s="11" t="s">
        <v>61</v>
      </c>
      <c r="B21" s="12" t="s">
        <v>93</v>
      </c>
      <c r="C21" s="12" t="s">
        <v>47</v>
      </c>
      <c r="D21" s="12" t="s">
        <v>94</v>
      </c>
      <c r="E21" s="11" t="s">
        <v>95</v>
      </c>
      <c r="F21" s="12" t="s">
        <v>80</v>
      </c>
      <c r="G21" s="11" t="s">
        <v>81</v>
      </c>
      <c r="H21" s="12" t="s">
        <v>48</v>
      </c>
      <c r="I21" s="11" t="s">
        <v>82</v>
      </c>
      <c r="J21" s="12" t="s">
        <v>96</v>
      </c>
      <c r="K21" s="11" t="s">
        <v>83</v>
      </c>
      <c r="L21" s="11" t="s">
        <v>50</v>
      </c>
      <c r="M21" s="11" t="s">
        <v>97</v>
      </c>
      <c r="N21" s="13">
        <v>12016.67</v>
      </c>
      <c r="O21" s="13">
        <v>0</v>
      </c>
      <c r="P21" s="14">
        <v>12016.67</v>
      </c>
    </row>
    <row r="22" spans="1:16">
      <c r="A22" s="11" t="s">
        <v>62</v>
      </c>
      <c r="B22" s="12" t="s">
        <v>93</v>
      </c>
      <c r="C22" s="12" t="s">
        <v>47</v>
      </c>
      <c r="D22" s="12" t="s">
        <v>94</v>
      </c>
      <c r="E22" s="11" t="s">
        <v>95</v>
      </c>
      <c r="F22" s="12" t="s">
        <v>80</v>
      </c>
      <c r="G22" s="11" t="s">
        <v>81</v>
      </c>
      <c r="H22" s="12" t="s">
        <v>48</v>
      </c>
      <c r="I22" s="11" t="s">
        <v>82</v>
      </c>
      <c r="J22" s="12" t="s">
        <v>96</v>
      </c>
      <c r="K22" s="11" t="s">
        <v>83</v>
      </c>
      <c r="L22" s="11" t="s">
        <v>50</v>
      </c>
      <c r="M22" s="11" t="s">
        <v>97</v>
      </c>
      <c r="N22" s="13">
        <v>1902.07</v>
      </c>
      <c r="O22" s="13">
        <v>0</v>
      </c>
      <c r="P22" s="14">
        <v>1902.07</v>
      </c>
    </row>
    <row r="23" spans="1:16" ht="22.5">
      <c r="A23" s="15"/>
      <c r="B23" s="16"/>
      <c r="C23" s="16"/>
      <c r="D23" s="16"/>
      <c r="E23" s="15"/>
      <c r="F23" s="16"/>
      <c r="G23" s="15"/>
      <c r="H23" s="16"/>
      <c r="I23" s="15"/>
      <c r="J23" s="17" t="s">
        <v>98</v>
      </c>
      <c r="K23" s="15"/>
      <c r="L23" s="15"/>
      <c r="M23" s="15"/>
      <c r="N23" s="18">
        <v>129059</v>
      </c>
      <c r="O23" s="18">
        <v>0</v>
      </c>
      <c r="P23" s="19">
        <v>129059</v>
      </c>
    </row>
    <row r="24" spans="1:16" ht="22.5">
      <c r="A24" s="11" t="s">
        <v>45</v>
      </c>
      <c r="B24" s="12" t="s">
        <v>46</v>
      </c>
      <c r="C24" s="12" t="s">
        <v>47</v>
      </c>
      <c r="D24" s="12" t="s">
        <v>99</v>
      </c>
      <c r="E24" s="11" t="s">
        <v>100</v>
      </c>
      <c r="F24" s="12" t="s">
        <v>80</v>
      </c>
      <c r="G24" s="11" t="s">
        <v>81</v>
      </c>
      <c r="H24" s="12" t="s">
        <v>48</v>
      </c>
      <c r="I24" s="11" t="s">
        <v>82</v>
      </c>
      <c r="J24" s="12" t="s">
        <v>49</v>
      </c>
      <c r="K24" s="11" t="s">
        <v>83</v>
      </c>
      <c r="L24" s="11" t="s">
        <v>50</v>
      </c>
      <c r="M24" s="11" t="s">
        <v>51</v>
      </c>
      <c r="N24" s="13">
        <v>243441.98</v>
      </c>
      <c r="O24" s="13">
        <v>0</v>
      </c>
      <c r="P24" s="14">
        <v>243441.98</v>
      </c>
    </row>
    <row r="25" spans="1:16" ht="22.5">
      <c r="A25" s="11" t="s">
        <v>45</v>
      </c>
      <c r="B25" s="12" t="s">
        <v>101</v>
      </c>
      <c r="C25" s="12" t="s">
        <v>47</v>
      </c>
      <c r="D25" s="12" t="s">
        <v>94</v>
      </c>
      <c r="E25" s="11" t="s">
        <v>95</v>
      </c>
      <c r="F25" s="12" t="s">
        <v>80</v>
      </c>
      <c r="G25" s="11" t="s">
        <v>81</v>
      </c>
      <c r="H25" s="12" t="s">
        <v>48</v>
      </c>
      <c r="I25" s="11" t="s">
        <v>82</v>
      </c>
      <c r="J25" s="12" t="s">
        <v>49</v>
      </c>
      <c r="K25" s="11" t="s">
        <v>83</v>
      </c>
      <c r="L25" s="11" t="s">
        <v>50</v>
      </c>
      <c r="M25" s="11" t="s">
        <v>102</v>
      </c>
      <c r="N25" s="13">
        <v>19952.8</v>
      </c>
      <c r="O25" s="13">
        <v>0</v>
      </c>
      <c r="P25" s="14">
        <v>19952.8</v>
      </c>
    </row>
    <row r="26" spans="1:16" ht="22.5">
      <c r="A26" s="11" t="s">
        <v>45</v>
      </c>
      <c r="B26" s="12" t="s">
        <v>103</v>
      </c>
      <c r="C26" s="12" t="s">
        <v>47</v>
      </c>
      <c r="D26" s="12" t="s">
        <v>94</v>
      </c>
      <c r="E26" s="11" t="s">
        <v>95</v>
      </c>
      <c r="F26" s="12" t="s">
        <v>80</v>
      </c>
      <c r="G26" s="11" t="s">
        <v>81</v>
      </c>
      <c r="H26" s="12" t="s">
        <v>48</v>
      </c>
      <c r="I26" s="11" t="s">
        <v>82</v>
      </c>
      <c r="J26" s="12" t="s">
        <v>49</v>
      </c>
      <c r="K26" s="11" t="s">
        <v>83</v>
      </c>
      <c r="L26" s="11" t="s">
        <v>50</v>
      </c>
      <c r="M26" s="11" t="s">
        <v>104</v>
      </c>
      <c r="N26" s="13">
        <v>27405.41</v>
      </c>
      <c r="O26" s="13">
        <v>0</v>
      </c>
      <c r="P26" s="14">
        <v>27405.41</v>
      </c>
    </row>
    <row r="27" spans="1:16" ht="22.5">
      <c r="A27" s="11" t="s">
        <v>52</v>
      </c>
      <c r="B27" s="12" t="s">
        <v>46</v>
      </c>
      <c r="C27" s="12" t="s">
        <v>47</v>
      </c>
      <c r="D27" s="12" t="s">
        <v>99</v>
      </c>
      <c r="E27" s="11" t="s">
        <v>100</v>
      </c>
      <c r="F27" s="12" t="s">
        <v>80</v>
      </c>
      <c r="G27" s="11" t="s">
        <v>81</v>
      </c>
      <c r="H27" s="12" t="s">
        <v>48</v>
      </c>
      <c r="I27" s="11" t="s">
        <v>82</v>
      </c>
      <c r="J27" s="12" t="s">
        <v>49</v>
      </c>
      <c r="K27" s="11" t="s">
        <v>83</v>
      </c>
      <c r="L27" s="11" t="s">
        <v>50</v>
      </c>
      <c r="M27" s="11" t="s">
        <v>51</v>
      </c>
      <c r="N27" s="13">
        <v>243441.98</v>
      </c>
      <c r="O27" s="13">
        <v>0</v>
      </c>
      <c r="P27" s="14">
        <v>243441.98</v>
      </c>
    </row>
    <row r="28" spans="1:16" ht="22.5">
      <c r="A28" s="11" t="s">
        <v>52</v>
      </c>
      <c r="B28" s="12" t="s">
        <v>101</v>
      </c>
      <c r="C28" s="12" t="s">
        <v>47</v>
      </c>
      <c r="D28" s="12" t="s">
        <v>94</v>
      </c>
      <c r="E28" s="11" t="s">
        <v>95</v>
      </c>
      <c r="F28" s="12" t="s">
        <v>80</v>
      </c>
      <c r="G28" s="11" t="s">
        <v>81</v>
      </c>
      <c r="H28" s="12" t="s">
        <v>48</v>
      </c>
      <c r="I28" s="11" t="s">
        <v>82</v>
      </c>
      <c r="J28" s="12" t="s">
        <v>49</v>
      </c>
      <c r="K28" s="11" t="s">
        <v>83</v>
      </c>
      <c r="L28" s="11" t="s">
        <v>50</v>
      </c>
      <c r="M28" s="11" t="s">
        <v>102</v>
      </c>
      <c r="N28" s="13">
        <v>19952.8</v>
      </c>
      <c r="O28" s="13">
        <v>0</v>
      </c>
      <c r="P28" s="14">
        <v>19952.8</v>
      </c>
    </row>
    <row r="29" spans="1:16" ht="22.5">
      <c r="A29" s="11" t="s">
        <v>52</v>
      </c>
      <c r="B29" s="12" t="s">
        <v>103</v>
      </c>
      <c r="C29" s="12" t="s">
        <v>47</v>
      </c>
      <c r="D29" s="12" t="s">
        <v>94</v>
      </c>
      <c r="E29" s="11" t="s">
        <v>95</v>
      </c>
      <c r="F29" s="12" t="s">
        <v>80</v>
      </c>
      <c r="G29" s="11" t="s">
        <v>81</v>
      </c>
      <c r="H29" s="12" t="s">
        <v>48</v>
      </c>
      <c r="I29" s="11" t="s">
        <v>82</v>
      </c>
      <c r="J29" s="12" t="s">
        <v>49</v>
      </c>
      <c r="K29" s="11" t="s">
        <v>83</v>
      </c>
      <c r="L29" s="11" t="s">
        <v>50</v>
      </c>
      <c r="M29" s="11" t="s">
        <v>104</v>
      </c>
      <c r="N29" s="13">
        <v>27405.41</v>
      </c>
      <c r="O29" s="13">
        <v>0</v>
      </c>
      <c r="P29" s="14">
        <v>27405.41</v>
      </c>
    </row>
    <row r="30" spans="1:16" ht="22.5">
      <c r="A30" s="11" t="s">
        <v>53</v>
      </c>
      <c r="B30" s="12" t="s">
        <v>46</v>
      </c>
      <c r="C30" s="12" t="s">
        <v>47</v>
      </c>
      <c r="D30" s="12" t="s">
        <v>99</v>
      </c>
      <c r="E30" s="11" t="s">
        <v>100</v>
      </c>
      <c r="F30" s="12" t="s">
        <v>80</v>
      </c>
      <c r="G30" s="11" t="s">
        <v>81</v>
      </c>
      <c r="H30" s="12" t="s">
        <v>48</v>
      </c>
      <c r="I30" s="11" t="s">
        <v>82</v>
      </c>
      <c r="J30" s="12" t="s">
        <v>49</v>
      </c>
      <c r="K30" s="11" t="s">
        <v>83</v>
      </c>
      <c r="L30" s="11" t="s">
        <v>50</v>
      </c>
      <c r="M30" s="11" t="s">
        <v>51</v>
      </c>
      <c r="N30" s="13">
        <v>243441.98</v>
      </c>
      <c r="O30" s="13">
        <v>0</v>
      </c>
      <c r="P30" s="14">
        <v>243441.98</v>
      </c>
    </row>
    <row r="31" spans="1:16" ht="22.5">
      <c r="A31" s="11" t="s">
        <v>53</v>
      </c>
      <c r="B31" s="12" t="s">
        <v>101</v>
      </c>
      <c r="C31" s="12" t="s">
        <v>47</v>
      </c>
      <c r="D31" s="12" t="s">
        <v>94</v>
      </c>
      <c r="E31" s="11" t="s">
        <v>95</v>
      </c>
      <c r="F31" s="12" t="s">
        <v>80</v>
      </c>
      <c r="G31" s="11" t="s">
        <v>81</v>
      </c>
      <c r="H31" s="12" t="s">
        <v>48</v>
      </c>
      <c r="I31" s="11" t="s">
        <v>82</v>
      </c>
      <c r="J31" s="12" t="s">
        <v>49</v>
      </c>
      <c r="K31" s="11" t="s">
        <v>83</v>
      </c>
      <c r="L31" s="11" t="s">
        <v>50</v>
      </c>
      <c r="M31" s="11" t="s">
        <v>102</v>
      </c>
      <c r="N31" s="13">
        <v>19952.8</v>
      </c>
      <c r="O31" s="13">
        <v>0</v>
      </c>
      <c r="P31" s="14">
        <v>19952.8</v>
      </c>
    </row>
    <row r="32" spans="1:16" ht="22.5">
      <c r="A32" s="11" t="s">
        <v>53</v>
      </c>
      <c r="B32" s="12" t="s">
        <v>103</v>
      </c>
      <c r="C32" s="12" t="s">
        <v>47</v>
      </c>
      <c r="D32" s="12" t="s">
        <v>94</v>
      </c>
      <c r="E32" s="11" t="s">
        <v>95</v>
      </c>
      <c r="F32" s="12" t="s">
        <v>80</v>
      </c>
      <c r="G32" s="11" t="s">
        <v>81</v>
      </c>
      <c r="H32" s="12" t="s">
        <v>48</v>
      </c>
      <c r="I32" s="11" t="s">
        <v>82</v>
      </c>
      <c r="J32" s="12" t="s">
        <v>49</v>
      </c>
      <c r="K32" s="11" t="s">
        <v>83</v>
      </c>
      <c r="L32" s="11" t="s">
        <v>50</v>
      </c>
      <c r="M32" s="11" t="s">
        <v>104</v>
      </c>
      <c r="N32" s="13">
        <v>27405.41</v>
      </c>
      <c r="O32" s="13">
        <v>0</v>
      </c>
      <c r="P32" s="14">
        <v>27405.41</v>
      </c>
    </row>
    <row r="33" spans="1:16" ht="22.5">
      <c r="A33" s="11" t="s">
        <v>54</v>
      </c>
      <c r="B33" s="12" t="s">
        <v>46</v>
      </c>
      <c r="C33" s="12" t="s">
        <v>47</v>
      </c>
      <c r="D33" s="12" t="s">
        <v>99</v>
      </c>
      <c r="E33" s="11" t="s">
        <v>100</v>
      </c>
      <c r="F33" s="12" t="s">
        <v>80</v>
      </c>
      <c r="G33" s="11" t="s">
        <v>81</v>
      </c>
      <c r="H33" s="12" t="s">
        <v>48</v>
      </c>
      <c r="I33" s="11" t="s">
        <v>82</v>
      </c>
      <c r="J33" s="12" t="s">
        <v>49</v>
      </c>
      <c r="K33" s="11" t="s">
        <v>83</v>
      </c>
      <c r="L33" s="11" t="s">
        <v>50</v>
      </c>
      <c r="M33" s="11" t="s">
        <v>51</v>
      </c>
      <c r="N33" s="13">
        <v>243441.98</v>
      </c>
      <c r="O33" s="13">
        <v>0</v>
      </c>
      <c r="P33" s="14">
        <v>243441.98</v>
      </c>
    </row>
    <row r="34" spans="1:16" ht="22.5">
      <c r="A34" s="11" t="s">
        <v>54</v>
      </c>
      <c r="B34" s="12" t="s">
        <v>101</v>
      </c>
      <c r="C34" s="12" t="s">
        <v>47</v>
      </c>
      <c r="D34" s="12" t="s">
        <v>94</v>
      </c>
      <c r="E34" s="11" t="s">
        <v>95</v>
      </c>
      <c r="F34" s="12" t="s">
        <v>80</v>
      </c>
      <c r="G34" s="11" t="s">
        <v>81</v>
      </c>
      <c r="H34" s="12" t="s">
        <v>48</v>
      </c>
      <c r="I34" s="11" t="s">
        <v>82</v>
      </c>
      <c r="J34" s="12" t="s">
        <v>49</v>
      </c>
      <c r="K34" s="11" t="s">
        <v>83</v>
      </c>
      <c r="L34" s="11" t="s">
        <v>50</v>
      </c>
      <c r="M34" s="11" t="s">
        <v>102</v>
      </c>
      <c r="N34" s="13">
        <v>19952.8</v>
      </c>
      <c r="O34" s="13">
        <v>0</v>
      </c>
      <c r="P34" s="14">
        <v>19952.8</v>
      </c>
    </row>
    <row r="35" spans="1:16" ht="22.5">
      <c r="A35" s="11" t="s">
        <v>54</v>
      </c>
      <c r="B35" s="12" t="s">
        <v>103</v>
      </c>
      <c r="C35" s="12" t="s">
        <v>47</v>
      </c>
      <c r="D35" s="12" t="s">
        <v>94</v>
      </c>
      <c r="E35" s="11" t="s">
        <v>95</v>
      </c>
      <c r="F35" s="12" t="s">
        <v>80</v>
      </c>
      <c r="G35" s="11" t="s">
        <v>81</v>
      </c>
      <c r="H35" s="12" t="s">
        <v>48</v>
      </c>
      <c r="I35" s="11" t="s">
        <v>82</v>
      </c>
      <c r="J35" s="12" t="s">
        <v>49</v>
      </c>
      <c r="K35" s="11" t="s">
        <v>83</v>
      </c>
      <c r="L35" s="11" t="s">
        <v>50</v>
      </c>
      <c r="M35" s="11" t="s">
        <v>104</v>
      </c>
      <c r="N35" s="13">
        <v>27405.41</v>
      </c>
      <c r="O35" s="13">
        <v>0</v>
      </c>
      <c r="P35" s="14">
        <v>27405.41</v>
      </c>
    </row>
    <row r="36" spans="1:16" ht="22.5">
      <c r="A36" s="11" t="s">
        <v>55</v>
      </c>
      <c r="B36" s="12" t="s">
        <v>46</v>
      </c>
      <c r="C36" s="12" t="s">
        <v>47</v>
      </c>
      <c r="D36" s="12" t="s">
        <v>99</v>
      </c>
      <c r="E36" s="11" t="s">
        <v>100</v>
      </c>
      <c r="F36" s="12" t="s">
        <v>80</v>
      </c>
      <c r="G36" s="11" t="s">
        <v>81</v>
      </c>
      <c r="H36" s="12" t="s">
        <v>48</v>
      </c>
      <c r="I36" s="11" t="s">
        <v>82</v>
      </c>
      <c r="J36" s="12" t="s">
        <v>49</v>
      </c>
      <c r="K36" s="11" t="s">
        <v>83</v>
      </c>
      <c r="L36" s="11" t="s">
        <v>50</v>
      </c>
      <c r="M36" s="11" t="s">
        <v>51</v>
      </c>
      <c r="N36" s="13">
        <v>243441.98</v>
      </c>
      <c r="O36" s="13">
        <v>0</v>
      </c>
      <c r="P36" s="14">
        <v>243441.98</v>
      </c>
    </row>
    <row r="37" spans="1:16" ht="22.5">
      <c r="A37" s="11" t="s">
        <v>55</v>
      </c>
      <c r="B37" s="12" t="s">
        <v>101</v>
      </c>
      <c r="C37" s="12" t="s">
        <v>47</v>
      </c>
      <c r="D37" s="12" t="s">
        <v>94</v>
      </c>
      <c r="E37" s="11" t="s">
        <v>95</v>
      </c>
      <c r="F37" s="12" t="s">
        <v>80</v>
      </c>
      <c r="G37" s="11" t="s">
        <v>81</v>
      </c>
      <c r="H37" s="12" t="s">
        <v>48</v>
      </c>
      <c r="I37" s="11" t="s">
        <v>82</v>
      </c>
      <c r="J37" s="12" t="s">
        <v>49</v>
      </c>
      <c r="K37" s="11" t="s">
        <v>83</v>
      </c>
      <c r="L37" s="11" t="s">
        <v>50</v>
      </c>
      <c r="M37" s="11" t="s">
        <v>102</v>
      </c>
      <c r="N37" s="13">
        <v>19952.8</v>
      </c>
      <c r="O37" s="13">
        <v>0</v>
      </c>
      <c r="P37" s="14">
        <v>19952.8</v>
      </c>
    </row>
    <row r="38" spans="1:16" ht="22.5">
      <c r="A38" s="11" t="s">
        <v>55</v>
      </c>
      <c r="B38" s="12" t="s">
        <v>103</v>
      </c>
      <c r="C38" s="12" t="s">
        <v>47</v>
      </c>
      <c r="D38" s="12" t="s">
        <v>94</v>
      </c>
      <c r="E38" s="11" t="s">
        <v>95</v>
      </c>
      <c r="F38" s="12" t="s">
        <v>80</v>
      </c>
      <c r="G38" s="11" t="s">
        <v>81</v>
      </c>
      <c r="H38" s="12" t="s">
        <v>48</v>
      </c>
      <c r="I38" s="11" t="s">
        <v>82</v>
      </c>
      <c r="J38" s="12" t="s">
        <v>49</v>
      </c>
      <c r="K38" s="11" t="s">
        <v>83</v>
      </c>
      <c r="L38" s="11" t="s">
        <v>50</v>
      </c>
      <c r="M38" s="11" t="s">
        <v>104</v>
      </c>
      <c r="N38" s="13">
        <v>27405.41</v>
      </c>
      <c r="O38" s="13">
        <v>0</v>
      </c>
      <c r="P38" s="14">
        <v>27405.41</v>
      </c>
    </row>
    <row r="39" spans="1:16" ht="22.5">
      <c r="A39" s="11" t="s">
        <v>56</v>
      </c>
      <c r="B39" s="12" t="s">
        <v>46</v>
      </c>
      <c r="C39" s="12" t="s">
        <v>47</v>
      </c>
      <c r="D39" s="12" t="s">
        <v>99</v>
      </c>
      <c r="E39" s="11" t="s">
        <v>100</v>
      </c>
      <c r="F39" s="12" t="s">
        <v>80</v>
      </c>
      <c r="G39" s="11" t="s">
        <v>81</v>
      </c>
      <c r="H39" s="12" t="s">
        <v>48</v>
      </c>
      <c r="I39" s="11" t="s">
        <v>82</v>
      </c>
      <c r="J39" s="12" t="s">
        <v>49</v>
      </c>
      <c r="K39" s="11" t="s">
        <v>83</v>
      </c>
      <c r="L39" s="11" t="s">
        <v>50</v>
      </c>
      <c r="M39" s="11" t="s">
        <v>51</v>
      </c>
      <c r="N39" s="13">
        <v>243441.98</v>
      </c>
      <c r="O39" s="13">
        <v>0</v>
      </c>
      <c r="P39" s="14">
        <v>243441.98</v>
      </c>
    </row>
    <row r="40" spans="1:16" ht="22.5">
      <c r="A40" s="11" t="s">
        <v>56</v>
      </c>
      <c r="B40" s="12" t="s">
        <v>101</v>
      </c>
      <c r="C40" s="12" t="s">
        <v>47</v>
      </c>
      <c r="D40" s="12" t="s">
        <v>94</v>
      </c>
      <c r="E40" s="11" t="s">
        <v>95</v>
      </c>
      <c r="F40" s="12" t="s">
        <v>80</v>
      </c>
      <c r="G40" s="11" t="s">
        <v>81</v>
      </c>
      <c r="H40" s="12" t="s">
        <v>48</v>
      </c>
      <c r="I40" s="11" t="s">
        <v>82</v>
      </c>
      <c r="J40" s="12" t="s">
        <v>49</v>
      </c>
      <c r="K40" s="11" t="s">
        <v>83</v>
      </c>
      <c r="L40" s="11" t="s">
        <v>50</v>
      </c>
      <c r="M40" s="11" t="s">
        <v>102</v>
      </c>
      <c r="N40" s="13">
        <v>19952.8</v>
      </c>
      <c r="O40" s="13">
        <v>0</v>
      </c>
      <c r="P40" s="14">
        <v>19952.8</v>
      </c>
    </row>
    <row r="41" spans="1:16" ht="22.5">
      <c r="A41" s="11" t="s">
        <v>56</v>
      </c>
      <c r="B41" s="12" t="s">
        <v>103</v>
      </c>
      <c r="C41" s="12" t="s">
        <v>47</v>
      </c>
      <c r="D41" s="12" t="s">
        <v>94</v>
      </c>
      <c r="E41" s="11" t="s">
        <v>95</v>
      </c>
      <c r="F41" s="12" t="s">
        <v>80</v>
      </c>
      <c r="G41" s="11" t="s">
        <v>81</v>
      </c>
      <c r="H41" s="12" t="s">
        <v>48</v>
      </c>
      <c r="I41" s="11" t="s">
        <v>82</v>
      </c>
      <c r="J41" s="12" t="s">
        <v>49</v>
      </c>
      <c r="K41" s="11" t="s">
        <v>83</v>
      </c>
      <c r="L41" s="11" t="s">
        <v>50</v>
      </c>
      <c r="M41" s="11" t="s">
        <v>104</v>
      </c>
      <c r="N41" s="13">
        <v>27405.41</v>
      </c>
      <c r="O41" s="13">
        <v>0</v>
      </c>
      <c r="P41" s="14">
        <v>27405.41</v>
      </c>
    </row>
    <row r="42" spans="1:16" ht="22.5">
      <c r="A42" s="11" t="s">
        <v>57</v>
      </c>
      <c r="B42" s="12" t="s">
        <v>46</v>
      </c>
      <c r="C42" s="12" t="s">
        <v>47</v>
      </c>
      <c r="D42" s="12" t="s">
        <v>99</v>
      </c>
      <c r="E42" s="11" t="s">
        <v>100</v>
      </c>
      <c r="F42" s="12" t="s">
        <v>80</v>
      </c>
      <c r="G42" s="11" t="s">
        <v>81</v>
      </c>
      <c r="H42" s="12" t="s">
        <v>48</v>
      </c>
      <c r="I42" s="11" t="s">
        <v>82</v>
      </c>
      <c r="J42" s="12" t="s">
        <v>49</v>
      </c>
      <c r="K42" s="11" t="s">
        <v>83</v>
      </c>
      <c r="L42" s="11" t="s">
        <v>50</v>
      </c>
      <c r="M42" s="11" t="s">
        <v>51</v>
      </c>
      <c r="N42" s="13">
        <v>196024.42</v>
      </c>
      <c r="O42" s="13">
        <v>0</v>
      </c>
      <c r="P42" s="14">
        <v>196024.42</v>
      </c>
    </row>
    <row r="43" spans="1:16" ht="22.5">
      <c r="A43" s="11" t="s">
        <v>57</v>
      </c>
      <c r="B43" s="12" t="s">
        <v>101</v>
      </c>
      <c r="C43" s="12" t="s">
        <v>47</v>
      </c>
      <c r="D43" s="12" t="s">
        <v>94</v>
      </c>
      <c r="E43" s="11" t="s">
        <v>95</v>
      </c>
      <c r="F43" s="12" t="s">
        <v>80</v>
      </c>
      <c r="G43" s="11" t="s">
        <v>81</v>
      </c>
      <c r="H43" s="12" t="s">
        <v>48</v>
      </c>
      <c r="I43" s="11" t="s">
        <v>82</v>
      </c>
      <c r="J43" s="12" t="s">
        <v>49</v>
      </c>
      <c r="K43" s="11" t="s">
        <v>83</v>
      </c>
      <c r="L43" s="11" t="s">
        <v>50</v>
      </c>
      <c r="M43" s="11" t="s">
        <v>102</v>
      </c>
      <c r="N43" s="13">
        <v>16066.4</v>
      </c>
      <c r="O43" s="13">
        <v>0</v>
      </c>
      <c r="P43" s="14">
        <v>16066.4</v>
      </c>
    </row>
    <row r="44" spans="1:16" ht="22.5">
      <c r="A44" s="11" t="s">
        <v>57</v>
      </c>
      <c r="B44" s="12" t="s">
        <v>103</v>
      </c>
      <c r="C44" s="12" t="s">
        <v>47</v>
      </c>
      <c r="D44" s="12" t="s">
        <v>94</v>
      </c>
      <c r="E44" s="11" t="s">
        <v>95</v>
      </c>
      <c r="F44" s="12" t="s">
        <v>80</v>
      </c>
      <c r="G44" s="11" t="s">
        <v>81</v>
      </c>
      <c r="H44" s="12" t="s">
        <v>48</v>
      </c>
      <c r="I44" s="11" t="s">
        <v>82</v>
      </c>
      <c r="J44" s="12" t="s">
        <v>49</v>
      </c>
      <c r="K44" s="11" t="s">
        <v>83</v>
      </c>
      <c r="L44" s="11" t="s">
        <v>50</v>
      </c>
      <c r="M44" s="11" t="s">
        <v>104</v>
      </c>
      <c r="N44" s="13">
        <v>22067.39</v>
      </c>
      <c r="O44" s="13">
        <v>0</v>
      </c>
      <c r="P44" s="14">
        <v>22067.39</v>
      </c>
    </row>
    <row r="45" spans="1:16" ht="22.5">
      <c r="A45" s="11" t="s">
        <v>58</v>
      </c>
      <c r="B45" s="12" t="s">
        <v>46</v>
      </c>
      <c r="C45" s="12" t="s">
        <v>47</v>
      </c>
      <c r="D45" s="12" t="s">
        <v>99</v>
      </c>
      <c r="E45" s="11" t="s">
        <v>100</v>
      </c>
      <c r="F45" s="12" t="s">
        <v>80</v>
      </c>
      <c r="G45" s="11" t="s">
        <v>81</v>
      </c>
      <c r="H45" s="12" t="s">
        <v>48</v>
      </c>
      <c r="I45" s="11" t="s">
        <v>82</v>
      </c>
      <c r="J45" s="12" t="s">
        <v>49</v>
      </c>
      <c r="K45" s="11" t="s">
        <v>83</v>
      </c>
      <c r="L45" s="11" t="s">
        <v>50</v>
      </c>
      <c r="M45" s="11" t="s">
        <v>51</v>
      </c>
      <c r="N45" s="13">
        <v>196024.42</v>
      </c>
      <c r="O45" s="13">
        <v>0</v>
      </c>
      <c r="P45" s="14">
        <v>196024.42</v>
      </c>
    </row>
    <row r="46" spans="1:16" ht="22.5">
      <c r="A46" s="11" t="s">
        <v>58</v>
      </c>
      <c r="B46" s="12" t="s">
        <v>101</v>
      </c>
      <c r="C46" s="12" t="s">
        <v>47</v>
      </c>
      <c r="D46" s="12" t="s">
        <v>94</v>
      </c>
      <c r="E46" s="11" t="s">
        <v>95</v>
      </c>
      <c r="F46" s="12" t="s">
        <v>80</v>
      </c>
      <c r="G46" s="11" t="s">
        <v>81</v>
      </c>
      <c r="H46" s="12" t="s">
        <v>48</v>
      </c>
      <c r="I46" s="11" t="s">
        <v>82</v>
      </c>
      <c r="J46" s="12" t="s">
        <v>49</v>
      </c>
      <c r="K46" s="11" t="s">
        <v>83</v>
      </c>
      <c r="L46" s="11" t="s">
        <v>50</v>
      </c>
      <c r="M46" s="11" t="s">
        <v>102</v>
      </c>
      <c r="N46" s="13">
        <v>16066.4</v>
      </c>
      <c r="O46" s="13">
        <v>0</v>
      </c>
      <c r="P46" s="14">
        <v>16066.4</v>
      </c>
    </row>
    <row r="47" spans="1:16" ht="22.5">
      <c r="A47" s="11" t="s">
        <v>58</v>
      </c>
      <c r="B47" s="12" t="s">
        <v>103</v>
      </c>
      <c r="C47" s="12" t="s">
        <v>47</v>
      </c>
      <c r="D47" s="12" t="s">
        <v>94</v>
      </c>
      <c r="E47" s="11" t="s">
        <v>95</v>
      </c>
      <c r="F47" s="12" t="s">
        <v>80</v>
      </c>
      <c r="G47" s="11" t="s">
        <v>81</v>
      </c>
      <c r="H47" s="12" t="s">
        <v>48</v>
      </c>
      <c r="I47" s="11" t="s">
        <v>82</v>
      </c>
      <c r="J47" s="12" t="s">
        <v>49</v>
      </c>
      <c r="K47" s="11" t="s">
        <v>83</v>
      </c>
      <c r="L47" s="11" t="s">
        <v>50</v>
      </c>
      <c r="M47" s="11" t="s">
        <v>104</v>
      </c>
      <c r="N47" s="13">
        <v>22067.39</v>
      </c>
      <c r="O47" s="13">
        <v>0</v>
      </c>
      <c r="P47" s="14">
        <v>22067.39</v>
      </c>
    </row>
    <row r="48" spans="1:16" ht="22.5">
      <c r="A48" s="11" t="s">
        <v>59</v>
      </c>
      <c r="B48" s="12" t="s">
        <v>46</v>
      </c>
      <c r="C48" s="12" t="s">
        <v>47</v>
      </c>
      <c r="D48" s="12" t="s">
        <v>99</v>
      </c>
      <c r="E48" s="11" t="s">
        <v>100</v>
      </c>
      <c r="F48" s="12" t="s">
        <v>80</v>
      </c>
      <c r="G48" s="11" t="s">
        <v>81</v>
      </c>
      <c r="H48" s="12" t="s">
        <v>48</v>
      </c>
      <c r="I48" s="11" t="s">
        <v>82</v>
      </c>
      <c r="J48" s="12" t="s">
        <v>49</v>
      </c>
      <c r="K48" s="11" t="s">
        <v>83</v>
      </c>
      <c r="L48" s="11" t="s">
        <v>50</v>
      </c>
      <c r="M48" s="11" t="s">
        <v>51</v>
      </c>
      <c r="N48" s="13">
        <v>196024.42</v>
      </c>
      <c r="O48" s="13">
        <v>0</v>
      </c>
      <c r="P48" s="14">
        <v>196024.42</v>
      </c>
    </row>
    <row r="49" spans="1:16" ht="22.5">
      <c r="A49" s="11" t="s">
        <v>59</v>
      </c>
      <c r="B49" s="12" t="s">
        <v>101</v>
      </c>
      <c r="C49" s="12" t="s">
        <v>47</v>
      </c>
      <c r="D49" s="12" t="s">
        <v>94</v>
      </c>
      <c r="E49" s="11" t="s">
        <v>95</v>
      </c>
      <c r="F49" s="12" t="s">
        <v>80</v>
      </c>
      <c r="G49" s="11" t="s">
        <v>81</v>
      </c>
      <c r="H49" s="12" t="s">
        <v>48</v>
      </c>
      <c r="I49" s="11" t="s">
        <v>82</v>
      </c>
      <c r="J49" s="12" t="s">
        <v>49</v>
      </c>
      <c r="K49" s="11" t="s">
        <v>83</v>
      </c>
      <c r="L49" s="11" t="s">
        <v>50</v>
      </c>
      <c r="M49" s="11" t="s">
        <v>102</v>
      </c>
      <c r="N49" s="13">
        <v>16066.4</v>
      </c>
      <c r="O49" s="13">
        <v>0</v>
      </c>
      <c r="P49" s="14">
        <v>16066.4</v>
      </c>
    </row>
    <row r="50" spans="1:16" ht="22.5">
      <c r="A50" s="11" t="s">
        <v>59</v>
      </c>
      <c r="B50" s="12" t="s">
        <v>103</v>
      </c>
      <c r="C50" s="12" t="s">
        <v>47</v>
      </c>
      <c r="D50" s="12" t="s">
        <v>94</v>
      </c>
      <c r="E50" s="11" t="s">
        <v>95</v>
      </c>
      <c r="F50" s="12" t="s">
        <v>80</v>
      </c>
      <c r="G50" s="11" t="s">
        <v>81</v>
      </c>
      <c r="H50" s="12" t="s">
        <v>48</v>
      </c>
      <c r="I50" s="11" t="s">
        <v>82</v>
      </c>
      <c r="J50" s="12" t="s">
        <v>49</v>
      </c>
      <c r="K50" s="11" t="s">
        <v>83</v>
      </c>
      <c r="L50" s="11" t="s">
        <v>50</v>
      </c>
      <c r="M50" s="11" t="s">
        <v>104</v>
      </c>
      <c r="N50" s="13">
        <v>22067.39</v>
      </c>
      <c r="O50" s="13">
        <v>0</v>
      </c>
      <c r="P50" s="14">
        <v>22067.39</v>
      </c>
    </row>
    <row r="51" spans="1:16" ht="22.5">
      <c r="A51" s="11" t="s">
        <v>60</v>
      </c>
      <c r="B51" s="12" t="s">
        <v>46</v>
      </c>
      <c r="C51" s="12" t="s">
        <v>47</v>
      </c>
      <c r="D51" s="12" t="s">
        <v>99</v>
      </c>
      <c r="E51" s="11" t="s">
        <v>100</v>
      </c>
      <c r="F51" s="12" t="s">
        <v>80</v>
      </c>
      <c r="G51" s="11" t="s">
        <v>81</v>
      </c>
      <c r="H51" s="12" t="s">
        <v>48</v>
      </c>
      <c r="I51" s="11" t="s">
        <v>82</v>
      </c>
      <c r="J51" s="12" t="s">
        <v>49</v>
      </c>
      <c r="K51" s="11" t="s">
        <v>83</v>
      </c>
      <c r="L51" s="11" t="s">
        <v>50</v>
      </c>
      <c r="M51" s="11" t="s">
        <v>51</v>
      </c>
      <c r="N51" s="13">
        <v>196024.42</v>
      </c>
      <c r="O51" s="13">
        <v>0</v>
      </c>
      <c r="P51" s="14">
        <v>196024.42</v>
      </c>
    </row>
    <row r="52" spans="1:16" ht="22.5">
      <c r="A52" s="11" t="s">
        <v>60</v>
      </c>
      <c r="B52" s="12" t="s">
        <v>101</v>
      </c>
      <c r="C52" s="12" t="s">
        <v>47</v>
      </c>
      <c r="D52" s="12" t="s">
        <v>94</v>
      </c>
      <c r="E52" s="11" t="s">
        <v>95</v>
      </c>
      <c r="F52" s="12" t="s">
        <v>80</v>
      </c>
      <c r="G52" s="11" t="s">
        <v>81</v>
      </c>
      <c r="H52" s="12" t="s">
        <v>48</v>
      </c>
      <c r="I52" s="11" t="s">
        <v>82</v>
      </c>
      <c r="J52" s="12" t="s">
        <v>49</v>
      </c>
      <c r="K52" s="11" t="s">
        <v>83</v>
      </c>
      <c r="L52" s="11" t="s">
        <v>50</v>
      </c>
      <c r="M52" s="11" t="s">
        <v>102</v>
      </c>
      <c r="N52" s="13">
        <v>16066.4</v>
      </c>
      <c r="O52" s="13">
        <v>0</v>
      </c>
      <c r="P52" s="14">
        <v>16066.4</v>
      </c>
    </row>
    <row r="53" spans="1:16" ht="22.5">
      <c r="A53" s="11" t="s">
        <v>60</v>
      </c>
      <c r="B53" s="12" t="s">
        <v>103</v>
      </c>
      <c r="C53" s="12" t="s">
        <v>47</v>
      </c>
      <c r="D53" s="12" t="s">
        <v>94</v>
      </c>
      <c r="E53" s="11" t="s">
        <v>95</v>
      </c>
      <c r="F53" s="12" t="s">
        <v>80</v>
      </c>
      <c r="G53" s="11" t="s">
        <v>81</v>
      </c>
      <c r="H53" s="12" t="s">
        <v>48</v>
      </c>
      <c r="I53" s="11" t="s">
        <v>82</v>
      </c>
      <c r="J53" s="12" t="s">
        <v>49</v>
      </c>
      <c r="K53" s="11" t="s">
        <v>83</v>
      </c>
      <c r="L53" s="11" t="s">
        <v>50</v>
      </c>
      <c r="M53" s="11" t="s">
        <v>104</v>
      </c>
      <c r="N53" s="13">
        <v>22067.39</v>
      </c>
      <c r="O53" s="13">
        <v>0</v>
      </c>
      <c r="P53" s="14">
        <v>22067.39</v>
      </c>
    </row>
    <row r="54" spans="1:16" ht="22.5">
      <c r="A54" s="11" t="s">
        <v>61</v>
      </c>
      <c r="B54" s="12" t="s">
        <v>46</v>
      </c>
      <c r="C54" s="12" t="s">
        <v>47</v>
      </c>
      <c r="D54" s="12" t="s">
        <v>99</v>
      </c>
      <c r="E54" s="11" t="s">
        <v>100</v>
      </c>
      <c r="F54" s="12" t="s">
        <v>80</v>
      </c>
      <c r="G54" s="11" t="s">
        <v>81</v>
      </c>
      <c r="H54" s="12" t="s">
        <v>48</v>
      </c>
      <c r="I54" s="11" t="s">
        <v>82</v>
      </c>
      <c r="J54" s="12" t="s">
        <v>49</v>
      </c>
      <c r="K54" s="11" t="s">
        <v>83</v>
      </c>
      <c r="L54" s="11" t="s">
        <v>50</v>
      </c>
      <c r="M54" s="11" t="s">
        <v>51</v>
      </c>
      <c r="N54" s="13">
        <v>196024.42</v>
      </c>
      <c r="O54" s="13">
        <v>0</v>
      </c>
      <c r="P54" s="14">
        <v>196024.42</v>
      </c>
    </row>
    <row r="55" spans="1:16" ht="22.5">
      <c r="A55" s="11" t="s">
        <v>61</v>
      </c>
      <c r="B55" s="12" t="s">
        <v>101</v>
      </c>
      <c r="C55" s="12" t="s">
        <v>47</v>
      </c>
      <c r="D55" s="12" t="s">
        <v>94</v>
      </c>
      <c r="E55" s="11" t="s">
        <v>95</v>
      </c>
      <c r="F55" s="12" t="s">
        <v>80</v>
      </c>
      <c r="G55" s="11" t="s">
        <v>81</v>
      </c>
      <c r="H55" s="12" t="s">
        <v>48</v>
      </c>
      <c r="I55" s="11" t="s">
        <v>82</v>
      </c>
      <c r="J55" s="12" t="s">
        <v>49</v>
      </c>
      <c r="K55" s="11" t="s">
        <v>83</v>
      </c>
      <c r="L55" s="11" t="s">
        <v>50</v>
      </c>
      <c r="M55" s="11" t="s">
        <v>102</v>
      </c>
      <c r="N55" s="13">
        <v>16066.4</v>
      </c>
      <c r="O55" s="13">
        <v>0</v>
      </c>
      <c r="P55" s="14">
        <v>16066.4</v>
      </c>
    </row>
    <row r="56" spans="1:16" ht="22.5">
      <c r="A56" s="11" t="s">
        <v>61</v>
      </c>
      <c r="B56" s="12" t="s">
        <v>103</v>
      </c>
      <c r="C56" s="12" t="s">
        <v>47</v>
      </c>
      <c r="D56" s="12" t="s">
        <v>94</v>
      </c>
      <c r="E56" s="11" t="s">
        <v>95</v>
      </c>
      <c r="F56" s="12" t="s">
        <v>80</v>
      </c>
      <c r="G56" s="11" t="s">
        <v>81</v>
      </c>
      <c r="H56" s="12" t="s">
        <v>48</v>
      </c>
      <c r="I56" s="11" t="s">
        <v>82</v>
      </c>
      <c r="J56" s="12" t="s">
        <v>49</v>
      </c>
      <c r="K56" s="11" t="s">
        <v>83</v>
      </c>
      <c r="L56" s="11" t="s">
        <v>50</v>
      </c>
      <c r="M56" s="11" t="s">
        <v>104</v>
      </c>
      <c r="N56" s="13">
        <v>22067.39</v>
      </c>
      <c r="O56" s="13">
        <v>0</v>
      </c>
      <c r="P56" s="14">
        <v>22067.39</v>
      </c>
    </row>
    <row r="57" spans="1:16" ht="22.5">
      <c r="A57" s="11" t="s">
        <v>62</v>
      </c>
      <c r="B57" s="12" t="s">
        <v>46</v>
      </c>
      <c r="C57" s="12" t="s">
        <v>47</v>
      </c>
      <c r="D57" s="12" t="s">
        <v>99</v>
      </c>
      <c r="E57" s="11" t="s">
        <v>100</v>
      </c>
      <c r="F57" s="12" t="s">
        <v>80</v>
      </c>
      <c r="G57" s="11" t="s">
        <v>81</v>
      </c>
      <c r="H57" s="12" t="s">
        <v>48</v>
      </c>
      <c r="I57" s="11" t="s">
        <v>82</v>
      </c>
      <c r="J57" s="12" t="s">
        <v>49</v>
      </c>
      <c r="K57" s="11" t="s">
        <v>83</v>
      </c>
      <c r="L57" s="11" t="s">
        <v>50</v>
      </c>
      <c r="M57" s="11" t="s">
        <v>51</v>
      </c>
      <c r="N57" s="13">
        <v>67300.12</v>
      </c>
      <c r="O57" s="13">
        <v>0</v>
      </c>
      <c r="P57" s="14">
        <v>67300.12</v>
      </c>
    </row>
    <row r="58" spans="1:16" ht="22.5">
      <c r="A58" s="11" t="s">
        <v>62</v>
      </c>
      <c r="B58" s="12" t="s">
        <v>101</v>
      </c>
      <c r="C58" s="12" t="s">
        <v>47</v>
      </c>
      <c r="D58" s="12" t="s">
        <v>94</v>
      </c>
      <c r="E58" s="11" t="s">
        <v>95</v>
      </c>
      <c r="F58" s="12" t="s">
        <v>80</v>
      </c>
      <c r="G58" s="11" t="s">
        <v>81</v>
      </c>
      <c r="H58" s="12" t="s">
        <v>48</v>
      </c>
      <c r="I58" s="11" t="s">
        <v>82</v>
      </c>
      <c r="J58" s="12" t="s">
        <v>49</v>
      </c>
      <c r="K58" s="11" t="s">
        <v>83</v>
      </c>
      <c r="L58" s="11" t="s">
        <v>50</v>
      </c>
      <c r="M58" s="11" t="s">
        <v>102</v>
      </c>
      <c r="N58" s="13">
        <v>5516</v>
      </c>
      <c r="O58" s="13">
        <v>0</v>
      </c>
      <c r="P58" s="14">
        <v>5516</v>
      </c>
    </row>
    <row r="59" spans="1:16" ht="22.5">
      <c r="A59" s="11" t="s">
        <v>62</v>
      </c>
      <c r="B59" s="12" t="s">
        <v>103</v>
      </c>
      <c r="C59" s="12" t="s">
        <v>47</v>
      </c>
      <c r="D59" s="12" t="s">
        <v>94</v>
      </c>
      <c r="E59" s="11" t="s">
        <v>95</v>
      </c>
      <c r="F59" s="12" t="s">
        <v>80</v>
      </c>
      <c r="G59" s="11" t="s">
        <v>81</v>
      </c>
      <c r="H59" s="12" t="s">
        <v>48</v>
      </c>
      <c r="I59" s="11" t="s">
        <v>82</v>
      </c>
      <c r="J59" s="12" t="s">
        <v>49</v>
      </c>
      <c r="K59" s="11" t="s">
        <v>83</v>
      </c>
      <c r="L59" s="11" t="s">
        <v>50</v>
      </c>
      <c r="M59" s="11" t="s">
        <v>104</v>
      </c>
      <c r="N59" s="13">
        <v>7576.29</v>
      </c>
      <c r="O59" s="13">
        <v>0</v>
      </c>
      <c r="P59" s="14">
        <v>7576.29</v>
      </c>
    </row>
    <row r="60" spans="1:16" ht="22.5">
      <c r="A60" s="15"/>
      <c r="B60" s="16"/>
      <c r="C60" s="16"/>
      <c r="D60" s="16"/>
      <c r="E60" s="15"/>
      <c r="F60" s="16"/>
      <c r="G60" s="15"/>
      <c r="H60" s="16"/>
      <c r="I60" s="15"/>
      <c r="J60" s="17" t="s">
        <v>63</v>
      </c>
      <c r="K60" s="15"/>
      <c r="L60" s="15"/>
      <c r="M60" s="15"/>
      <c r="N60" s="18">
        <v>2995984.6</v>
      </c>
      <c r="O60" s="18">
        <v>0</v>
      </c>
      <c r="P60" s="19">
        <v>2995984.6</v>
      </c>
    </row>
    <row r="61" spans="1:16" ht="22.5">
      <c r="A61" s="11" t="s">
        <v>45</v>
      </c>
      <c r="B61" s="12" t="s">
        <v>46</v>
      </c>
      <c r="C61" s="12" t="s">
        <v>47</v>
      </c>
      <c r="D61" s="12" t="s">
        <v>99</v>
      </c>
      <c r="E61" s="11" t="s">
        <v>100</v>
      </c>
      <c r="F61" s="12" t="s">
        <v>80</v>
      </c>
      <c r="G61" s="11" t="s">
        <v>81</v>
      </c>
      <c r="H61" s="12" t="s">
        <v>48</v>
      </c>
      <c r="I61" s="11" t="s">
        <v>82</v>
      </c>
      <c r="J61" s="12" t="s">
        <v>64</v>
      </c>
      <c r="K61" s="11" t="s">
        <v>83</v>
      </c>
      <c r="L61" s="11" t="s">
        <v>50</v>
      </c>
      <c r="M61" s="11" t="s">
        <v>65</v>
      </c>
      <c r="N61" s="13">
        <v>22137.3</v>
      </c>
      <c r="O61" s="13">
        <v>0</v>
      </c>
      <c r="P61" s="14">
        <v>22137.3</v>
      </c>
    </row>
    <row r="62" spans="1:16" ht="22.5">
      <c r="A62" s="11" t="s">
        <v>45</v>
      </c>
      <c r="B62" s="12" t="s">
        <v>101</v>
      </c>
      <c r="C62" s="12" t="s">
        <v>47</v>
      </c>
      <c r="D62" s="12" t="s">
        <v>94</v>
      </c>
      <c r="E62" s="11" t="s">
        <v>95</v>
      </c>
      <c r="F62" s="12" t="s">
        <v>80</v>
      </c>
      <c r="G62" s="11" t="s">
        <v>81</v>
      </c>
      <c r="H62" s="12" t="s">
        <v>48</v>
      </c>
      <c r="I62" s="11" t="s">
        <v>82</v>
      </c>
      <c r="J62" s="12" t="s">
        <v>64</v>
      </c>
      <c r="K62" s="11" t="s">
        <v>83</v>
      </c>
      <c r="L62" s="11" t="s">
        <v>50</v>
      </c>
      <c r="M62" s="11" t="s">
        <v>105</v>
      </c>
      <c r="N62" s="13">
        <v>1814.4</v>
      </c>
      <c r="O62" s="13">
        <v>0</v>
      </c>
      <c r="P62" s="14">
        <v>1814.4</v>
      </c>
    </row>
    <row r="63" spans="1:16" ht="22.5">
      <c r="A63" s="11" t="s">
        <v>45</v>
      </c>
      <c r="B63" s="12" t="s">
        <v>103</v>
      </c>
      <c r="C63" s="12" t="s">
        <v>47</v>
      </c>
      <c r="D63" s="12" t="s">
        <v>94</v>
      </c>
      <c r="E63" s="11" t="s">
        <v>95</v>
      </c>
      <c r="F63" s="12" t="s">
        <v>80</v>
      </c>
      <c r="G63" s="11" t="s">
        <v>81</v>
      </c>
      <c r="H63" s="12" t="s">
        <v>48</v>
      </c>
      <c r="I63" s="11" t="s">
        <v>82</v>
      </c>
      <c r="J63" s="12" t="s">
        <v>64</v>
      </c>
      <c r="K63" s="11" t="s">
        <v>83</v>
      </c>
      <c r="L63" s="11" t="s">
        <v>50</v>
      </c>
      <c r="M63" s="11" t="s">
        <v>106</v>
      </c>
      <c r="N63" s="13">
        <v>2492.1</v>
      </c>
      <c r="O63" s="13">
        <v>0</v>
      </c>
      <c r="P63" s="14">
        <v>2492.1</v>
      </c>
    </row>
    <row r="64" spans="1:16" ht="22.5">
      <c r="A64" s="11" t="s">
        <v>52</v>
      </c>
      <c r="B64" s="12" t="s">
        <v>46</v>
      </c>
      <c r="C64" s="12" t="s">
        <v>47</v>
      </c>
      <c r="D64" s="12" t="s">
        <v>99</v>
      </c>
      <c r="E64" s="11" t="s">
        <v>100</v>
      </c>
      <c r="F64" s="12" t="s">
        <v>80</v>
      </c>
      <c r="G64" s="11" t="s">
        <v>81</v>
      </c>
      <c r="H64" s="12" t="s">
        <v>48</v>
      </c>
      <c r="I64" s="11" t="s">
        <v>82</v>
      </c>
      <c r="J64" s="12" t="s">
        <v>64</v>
      </c>
      <c r="K64" s="11" t="s">
        <v>83</v>
      </c>
      <c r="L64" s="11" t="s">
        <v>50</v>
      </c>
      <c r="M64" s="11" t="s">
        <v>65</v>
      </c>
      <c r="N64" s="13">
        <v>22137.3</v>
      </c>
      <c r="O64" s="13">
        <v>0</v>
      </c>
      <c r="P64" s="14">
        <v>22137.3</v>
      </c>
    </row>
    <row r="65" spans="1:16" ht="22.5">
      <c r="A65" s="11" t="s">
        <v>52</v>
      </c>
      <c r="B65" s="12" t="s">
        <v>101</v>
      </c>
      <c r="C65" s="12" t="s">
        <v>47</v>
      </c>
      <c r="D65" s="12" t="s">
        <v>94</v>
      </c>
      <c r="E65" s="11" t="s">
        <v>95</v>
      </c>
      <c r="F65" s="12" t="s">
        <v>80</v>
      </c>
      <c r="G65" s="11" t="s">
        <v>81</v>
      </c>
      <c r="H65" s="12" t="s">
        <v>48</v>
      </c>
      <c r="I65" s="11" t="s">
        <v>82</v>
      </c>
      <c r="J65" s="12" t="s">
        <v>64</v>
      </c>
      <c r="K65" s="11" t="s">
        <v>83</v>
      </c>
      <c r="L65" s="11" t="s">
        <v>50</v>
      </c>
      <c r="M65" s="11" t="s">
        <v>105</v>
      </c>
      <c r="N65" s="13">
        <v>1814.4</v>
      </c>
      <c r="O65" s="13">
        <v>0</v>
      </c>
      <c r="P65" s="14">
        <v>1814.4</v>
      </c>
    </row>
    <row r="66" spans="1:16" ht="22.5">
      <c r="A66" s="11" t="s">
        <v>52</v>
      </c>
      <c r="B66" s="12" t="s">
        <v>103</v>
      </c>
      <c r="C66" s="12" t="s">
        <v>47</v>
      </c>
      <c r="D66" s="12" t="s">
        <v>94</v>
      </c>
      <c r="E66" s="11" t="s">
        <v>95</v>
      </c>
      <c r="F66" s="12" t="s">
        <v>80</v>
      </c>
      <c r="G66" s="11" t="s">
        <v>81</v>
      </c>
      <c r="H66" s="12" t="s">
        <v>48</v>
      </c>
      <c r="I66" s="11" t="s">
        <v>82</v>
      </c>
      <c r="J66" s="12" t="s">
        <v>64</v>
      </c>
      <c r="K66" s="11" t="s">
        <v>83</v>
      </c>
      <c r="L66" s="11" t="s">
        <v>50</v>
      </c>
      <c r="M66" s="11" t="s">
        <v>106</v>
      </c>
      <c r="N66" s="13">
        <v>2492.1</v>
      </c>
      <c r="O66" s="13">
        <v>0</v>
      </c>
      <c r="P66" s="14">
        <v>2492.1</v>
      </c>
    </row>
    <row r="67" spans="1:16" ht="22.5">
      <c r="A67" s="11" t="s">
        <v>53</v>
      </c>
      <c r="B67" s="12" t="s">
        <v>46</v>
      </c>
      <c r="C67" s="12" t="s">
        <v>47</v>
      </c>
      <c r="D67" s="12" t="s">
        <v>99</v>
      </c>
      <c r="E67" s="11" t="s">
        <v>100</v>
      </c>
      <c r="F67" s="12" t="s">
        <v>80</v>
      </c>
      <c r="G67" s="11" t="s">
        <v>81</v>
      </c>
      <c r="H67" s="12" t="s">
        <v>48</v>
      </c>
      <c r="I67" s="11" t="s">
        <v>82</v>
      </c>
      <c r="J67" s="12" t="s">
        <v>64</v>
      </c>
      <c r="K67" s="11" t="s">
        <v>83</v>
      </c>
      <c r="L67" s="11" t="s">
        <v>50</v>
      </c>
      <c r="M67" s="11" t="s">
        <v>65</v>
      </c>
      <c r="N67" s="13">
        <v>22137.3</v>
      </c>
      <c r="O67" s="13">
        <v>0</v>
      </c>
      <c r="P67" s="14">
        <v>22137.3</v>
      </c>
    </row>
    <row r="68" spans="1:16" ht="22.5">
      <c r="A68" s="11" t="s">
        <v>53</v>
      </c>
      <c r="B68" s="12" t="s">
        <v>101</v>
      </c>
      <c r="C68" s="12" t="s">
        <v>47</v>
      </c>
      <c r="D68" s="12" t="s">
        <v>94</v>
      </c>
      <c r="E68" s="11" t="s">
        <v>95</v>
      </c>
      <c r="F68" s="12" t="s">
        <v>80</v>
      </c>
      <c r="G68" s="11" t="s">
        <v>81</v>
      </c>
      <c r="H68" s="12" t="s">
        <v>48</v>
      </c>
      <c r="I68" s="11" t="s">
        <v>82</v>
      </c>
      <c r="J68" s="12" t="s">
        <v>64</v>
      </c>
      <c r="K68" s="11" t="s">
        <v>83</v>
      </c>
      <c r="L68" s="11" t="s">
        <v>50</v>
      </c>
      <c r="M68" s="11" t="s">
        <v>105</v>
      </c>
      <c r="N68" s="13">
        <v>1814.4</v>
      </c>
      <c r="O68" s="13">
        <v>0</v>
      </c>
      <c r="P68" s="14">
        <v>1814.4</v>
      </c>
    </row>
    <row r="69" spans="1:16" ht="22.5">
      <c r="A69" s="11" t="s">
        <v>53</v>
      </c>
      <c r="B69" s="12" t="s">
        <v>103</v>
      </c>
      <c r="C69" s="12" t="s">
        <v>47</v>
      </c>
      <c r="D69" s="12" t="s">
        <v>94</v>
      </c>
      <c r="E69" s="11" t="s">
        <v>95</v>
      </c>
      <c r="F69" s="12" t="s">
        <v>80</v>
      </c>
      <c r="G69" s="11" t="s">
        <v>81</v>
      </c>
      <c r="H69" s="12" t="s">
        <v>48</v>
      </c>
      <c r="I69" s="11" t="s">
        <v>82</v>
      </c>
      <c r="J69" s="12" t="s">
        <v>64</v>
      </c>
      <c r="K69" s="11" t="s">
        <v>83</v>
      </c>
      <c r="L69" s="11" t="s">
        <v>50</v>
      </c>
      <c r="M69" s="11" t="s">
        <v>106</v>
      </c>
      <c r="N69" s="13">
        <v>2492.1</v>
      </c>
      <c r="O69" s="13">
        <v>0</v>
      </c>
      <c r="P69" s="14">
        <v>2492.1</v>
      </c>
    </row>
    <row r="70" spans="1:16" ht="22.5">
      <c r="A70" s="11" t="s">
        <v>54</v>
      </c>
      <c r="B70" s="12" t="s">
        <v>46</v>
      </c>
      <c r="C70" s="12" t="s">
        <v>47</v>
      </c>
      <c r="D70" s="12" t="s">
        <v>99</v>
      </c>
      <c r="E70" s="11" t="s">
        <v>100</v>
      </c>
      <c r="F70" s="12" t="s">
        <v>80</v>
      </c>
      <c r="G70" s="11" t="s">
        <v>81</v>
      </c>
      <c r="H70" s="12" t="s">
        <v>48</v>
      </c>
      <c r="I70" s="11" t="s">
        <v>82</v>
      </c>
      <c r="J70" s="12" t="s">
        <v>64</v>
      </c>
      <c r="K70" s="11" t="s">
        <v>83</v>
      </c>
      <c r="L70" s="11" t="s">
        <v>50</v>
      </c>
      <c r="M70" s="11" t="s">
        <v>65</v>
      </c>
      <c r="N70" s="13">
        <v>22137.3</v>
      </c>
      <c r="O70" s="13">
        <v>0</v>
      </c>
      <c r="P70" s="14">
        <v>22137.3</v>
      </c>
    </row>
    <row r="71" spans="1:16" ht="22.5">
      <c r="A71" s="11" t="s">
        <v>54</v>
      </c>
      <c r="B71" s="12" t="s">
        <v>101</v>
      </c>
      <c r="C71" s="12" t="s">
        <v>47</v>
      </c>
      <c r="D71" s="12" t="s">
        <v>94</v>
      </c>
      <c r="E71" s="11" t="s">
        <v>95</v>
      </c>
      <c r="F71" s="12" t="s">
        <v>80</v>
      </c>
      <c r="G71" s="11" t="s">
        <v>81</v>
      </c>
      <c r="H71" s="12" t="s">
        <v>48</v>
      </c>
      <c r="I71" s="11" t="s">
        <v>82</v>
      </c>
      <c r="J71" s="12" t="s">
        <v>64</v>
      </c>
      <c r="K71" s="11" t="s">
        <v>83</v>
      </c>
      <c r="L71" s="11" t="s">
        <v>50</v>
      </c>
      <c r="M71" s="11" t="s">
        <v>105</v>
      </c>
      <c r="N71" s="13">
        <v>1814.4</v>
      </c>
      <c r="O71" s="13">
        <v>0</v>
      </c>
      <c r="P71" s="14">
        <v>1814.4</v>
      </c>
    </row>
    <row r="72" spans="1:16" ht="22.5">
      <c r="A72" s="11" t="s">
        <v>54</v>
      </c>
      <c r="B72" s="12" t="s">
        <v>103</v>
      </c>
      <c r="C72" s="12" t="s">
        <v>47</v>
      </c>
      <c r="D72" s="12" t="s">
        <v>94</v>
      </c>
      <c r="E72" s="11" t="s">
        <v>95</v>
      </c>
      <c r="F72" s="12" t="s">
        <v>80</v>
      </c>
      <c r="G72" s="11" t="s">
        <v>81</v>
      </c>
      <c r="H72" s="12" t="s">
        <v>48</v>
      </c>
      <c r="I72" s="11" t="s">
        <v>82</v>
      </c>
      <c r="J72" s="12" t="s">
        <v>64</v>
      </c>
      <c r="K72" s="11" t="s">
        <v>83</v>
      </c>
      <c r="L72" s="11" t="s">
        <v>50</v>
      </c>
      <c r="M72" s="11" t="s">
        <v>106</v>
      </c>
      <c r="N72" s="13">
        <v>2492.1</v>
      </c>
      <c r="O72" s="13">
        <v>0</v>
      </c>
      <c r="P72" s="14">
        <v>2492.1</v>
      </c>
    </row>
    <row r="73" spans="1:16" ht="22.5">
      <c r="A73" s="11" t="s">
        <v>55</v>
      </c>
      <c r="B73" s="12" t="s">
        <v>46</v>
      </c>
      <c r="C73" s="12" t="s">
        <v>47</v>
      </c>
      <c r="D73" s="12" t="s">
        <v>99</v>
      </c>
      <c r="E73" s="11" t="s">
        <v>100</v>
      </c>
      <c r="F73" s="12" t="s">
        <v>80</v>
      </c>
      <c r="G73" s="11" t="s">
        <v>81</v>
      </c>
      <c r="H73" s="12" t="s">
        <v>48</v>
      </c>
      <c r="I73" s="11" t="s">
        <v>82</v>
      </c>
      <c r="J73" s="12" t="s">
        <v>64</v>
      </c>
      <c r="K73" s="11" t="s">
        <v>83</v>
      </c>
      <c r="L73" s="11" t="s">
        <v>50</v>
      </c>
      <c r="M73" s="11" t="s">
        <v>65</v>
      </c>
      <c r="N73" s="13">
        <v>22137.3</v>
      </c>
      <c r="O73" s="13">
        <v>0</v>
      </c>
      <c r="P73" s="14">
        <v>22137.3</v>
      </c>
    </row>
    <row r="74" spans="1:16" ht="22.5">
      <c r="A74" s="11" t="s">
        <v>55</v>
      </c>
      <c r="B74" s="12" t="s">
        <v>101</v>
      </c>
      <c r="C74" s="12" t="s">
        <v>47</v>
      </c>
      <c r="D74" s="12" t="s">
        <v>94</v>
      </c>
      <c r="E74" s="11" t="s">
        <v>95</v>
      </c>
      <c r="F74" s="12" t="s">
        <v>80</v>
      </c>
      <c r="G74" s="11" t="s">
        <v>81</v>
      </c>
      <c r="H74" s="12" t="s">
        <v>48</v>
      </c>
      <c r="I74" s="11" t="s">
        <v>82</v>
      </c>
      <c r="J74" s="12" t="s">
        <v>64</v>
      </c>
      <c r="K74" s="11" t="s">
        <v>83</v>
      </c>
      <c r="L74" s="11" t="s">
        <v>50</v>
      </c>
      <c r="M74" s="11" t="s">
        <v>105</v>
      </c>
      <c r="N74" s="13">
        <v>1814.4</v>
      </c>
      <c r="O74" s="13">
        <v>0</v>
      </c>
      <c r="P74" s="14">
        <v>1814.4</v>
      </c>
    </row>
    <row r="75" spans="1:16" ht="22.5">
      <c r="A75" s="11" t="s">
        <v>55</v>
      </c>
      <c r="B75" s="12" t="s">
        <v>103</v>
      </c>
      <c r="C75" s="12" t="s">
        <v>47</v>
      </c>
      <c r="D75" s="12" t="s">
        <v>94</v>
      </c>
      <c r="E75" s="11" t="s">
        <v>95</v>
      </c>
      <c r="F75" s="12" t="s">
        <v>80</v>
      </c>
      <c r="G75" s="11" t="s">
        <v>81</v>
      </c>
      <c r="H75" s="12" t="s">
        <v>48</v>
      </c>
      <c r="I75" s="11" t="s">
        <v>82</v>
      </c>
      <c r="J75" s="12" t="s">
        <v>64</v>
      </c>
      <c r="K75" s="11" t="s">
        <v>83</v>
      </c>
      <c r="L75" s="11" t="s">
        <v>50</v>
      </c>
      <c r="M75" s="11" t="s">
        <v>106</v>
      </c>
      <c r="N75" s="13">
        <v>2492.1</v>
      </c>
      <c r="O75" s="13">
        <v>0</v>
      </c>
      <c r="P75" s="14">
        <v>2492.1</v>
      </c>
    </row>
    <row r="76" spans="1:16" ht="22.5">
      <c r="A76" s="11" t="s">
        <v>56</v>
      </c>
      <c r="B76" s="12" t="s">
        <v>46</v>
      </c>
      <c r="C76" s="12" t="s">
        <v>47</v>
      </c>
      <c r="D76" s="12" t="s">
        <v>99</v>
      </c>
      <c r="E76" s="11" t="s">
        <v>100</v>
      </c>
      <c r="F76" s="12" t="s">
        <v>80</v>
      </c>
      <c r="G76" s="11" t="s">
        <v>81</v>
      </c>
      <c r="H76" s="12" t="s">
        <v>48</v>
      </c>
      <c r="I76" s="11" t="s">
        <v>82</v>
      </c>
      <c r="J76" s="12" t="s">
        <v>64</v>
      </c>
      <c r="K76" s="11" t="s">
        <v>83</v>
      </c>
      <c r="L76" s="11" t="s">
        <v>50</v>
      </c>
      <c r="M76" s="11" t="s">
        <v>65</v>
      </c>
      <c r="N76" s="13">
        <v>22137.3</v>
      </c>
      <c r="O76" s="13">
        <v>0</v>
      </c>
      <c r="P76" s="14">
        <v>22137.3</v>
      </c>
    </row>
    <row r="77" spans="1:16" ht="22.5">
      <c r="A77" s="11" t="s">
        <v>56</v>
      </c>
      <c r="B77" s="12" t="s">
        <v>101</v>
      </c>
      <c r="C77" s="12" t="s">
        <v>47</v>
      </c>
      <c r="D77" s="12" t="s">
        <v>94</v>
      </c>
      <c r="E77" s="11" t="s">
        <v>95</v>
      </c>
      <c r="F77" s="12" t="s">
        <v>80</v>
      </c>
      <c r="G77" s="11" t="s">
        <v>81</v>
      </c>
      <c r="H77" s="12" t="s">
        <v>48</v>
      </c>
      <c r="I77" s="11" t="s">
        <v>82</v>
      </c>
      <c r="J77" s="12" t="s">
        <v>64</v>
      </c>
      <c r="K77" s="11" t="s">
        <v>83</v>
      </c>
      <c r="L77" s="11" t="s">
        <v>50</v>
      </c>
      <c r="M77" s="11" t="s">
        <v>105</v>
      </c>
      <c r="N77" s="13">
        <v>1814.4</v>
      </c>
      <c r="O77" s="13">
        <v>0</v>
      </c>
      <c r="P77" s="14">
        <v>1814.4</v>
      </c>
    </row>
    <row r="78" spans="1:16" ht="22.5">
      <c r="A78" s="11" t="s">
        <v>56</v>
      </c>
      <c r="B78" s="12" t="s">
        <v>103</v>
      </c>
      <c r="C78" s="12" t="s">
        <v>47</v>
      </c>
      <c r="D78" s="12" t="s">
        <v>94</v>
      </c>
      <c r="E78" s="11" t="s">
        <v>95</v>
      </c>
      <c r="F78" s="12" t="s">
        <v>80</v>
      </c>
      <c r="G78" s="11" t="s">
        <v>81</v>
      </c>
      <c r="H78" s="12" t="s">
        <v>48</v>
      </c>
      <c r="I78" s="11" t="s">
        <v>82</v>
      </c>
      <c r="J78" s="12" t="s">
        <v>64</v>
      </c>
      <c r="K78" s="11" t="s">
        <v>83</v>
      </c>
      <c r="L78" s="11" t="s">
        <v>50</v>
      </c>
      <c r="M78" s="11" t="s">
        <v>106</v>
      </c>
      <c r="N78" s="13">
        <v>2492.1</v>
      </c>
      <c r="O78" s="13">
        <v>0</v>
      </c>
      <c r="P78" s="14">
        <v>2492.1</v>
      </c>
    </row>
    <row r="79" spans="1:16" ht="22.5">
      <c r="A79" s="11" t="s">
        <v>57</v>
      </c>
      <c r="B79" s="12" t="s">
        <v>46</v>
      </c>
      <c r="C79" s="12" t="s">
        <v>47</v>
      </c>
      <c r="D79" s="12" t="s">
        <v>99</v>
      </c>
      <c r="E79" s="11" t="s">
        <v>100</v>
      </c>
      <c r="F79" s="12" t="s">
        <v>80</v>
      </c>
      <c r="G79" s="11" t="s">
        <v>81</v>
      </c>
      <c r="H79" s="12" t="s">
        <v>48</v>
      </c>
      <c r="I79" s="11" t="s">
        <v>82</v>
      </c>
      <c r="J79" s="12" t="s">
        <v>64</v>
      </c>
      <c r="K79" s="11" t="s">
        <v>83</v>
      </c>
      <c r="L79" s="11" t="s">
        <v>50</v>
      </c>
      <c r="M79" s="11" t="s">
        <v>65</v>
      </c>
      <c r="N79" s="13">
        <v>31976.1</v>
      </c>
      <c r="O79" s="13">
        <v>0</v>
      </c>
      <c r="P79" s="14">
        <v>31976.1</v>
      </c>
    </row>
    <row r="80" spans="1:16" ht="22.5">
      <c r="A80" s="11" t="s">
        <v>57</v>
      </c>
      <c r="B80" s="12" t="s">
        <v>101</v>
      </c>
      <c r="C80" s="12" t="s">
        <v>47</v>
      </c>
      <c r="D80" s="12" t="s">
        <v>94</v>
      </c>
      <c r="E80" s="11" t="s">
        <v>95</v>
      </c>
      <c r="F80" s="12" t="s">
        <v>80</v>
      </c>
      <c r="G80" s="11" t="s">
        <v>81</v>
      </c>
      <c r="H80" s="12" t="s">
        <v>48</v>
      </c>
      <c r="I80" s="11" t="s">
        <v>82</v>
      </c>
      <c r="J80" s="12" t="s">
        <v>64</v>
      </c>
      <c r="K80" s="11" t="s">
        <v>83</v>
      </c>
      <c r="L80" s="11" t="s">
        <v>50</v>
      </c>
      <c r="M80" s="11" t="s">
        <v>105</v>
      </c>
      <c r="N80" s="13">
        <v>2620.8000000000002</v>
      </c>
      <c r="O80" s="13">
        <v>0</v>
      </c>
      <c r="P80" s="14">
        <v>2620.8000000000002</v>
      </c>
    </row>
    <row r="81" spans="1:16" ht="22.5">
      <c r="A81" s="11" t="s">
        <v>57</v>
      </c>
      <c r="B81" s="12" t="s">
        <v>103</v>
      </c>
      <c r="C81" s="12" t="s">
        <v>47</v>
      </c>
      <c r="D81" s="12" t="s">
        <v>94</v>
      </c>
      <c r="E81" s="11" t="s">
        <v>95</v>
      </c>
      <c r="F81" s="12" t="s">
        <v>80</v>
      </c>
      <c r="G81" s="11" t="s">
        <v>81</v>
      </c>
      <c r="H81" s="12" t="s">
        <v>48</v>
      </c>
      <c r="I81" s="11" t="s">
        <v>82</v>
      </c>
      <c r="J81" s="12" t="s">
        <v>64</v>
      </c>
      <c r="K81" s="11" t="s">
        <v>83</v>
      </c>
      <c r="L81" s="11" t="s">
        <v>50</v>
      </c>
      <c r="M81" s="11" t="s">
        <v>106</v>
      </c>
      <c r="N81" s="13">
        <v>3599.7</v>
      </c>
      <c r="O81" s="13">
        <v>0</v>
      </c>
      <c r="P81" s="14">
        <v>3599.7</v>
      </c>
    </row>
    <row r="82" spans="1:16" ht="22.5">
      <c r="A82" s="11" t="s">
        <v>58</v>
      </c>
      <c r="B82" s="12" t="s">
        <v>46</v>
      </c>
      <c r="C82" s="12" t="s">
        <v>47</v>
      </c>
      <c r="D82" s="12" t="s">
        <v>99</v>
      </c>
      <c r="E82" s="11" t="s">
        <v>100</v>
      </c>
      <c r="F82" s="12" t="s">
        <v>80</v>
      </c>
      <c r="G82" s="11" t="s">
        <v>81</v>
      </c>
      <c r="H82" s="12" t="s">
        <v>48</v>
      </c>
      <c r="I82" s="11" t="s">
        <v>82</v>
      </c>
      <c r="J82" s="12" t="s">
        <v>64</v>
      </c>
      <c r="K82" s="11" t="s">
        <v>83</v>
      </c>
      <c r="L82" s="11" t="s">
        <v>50</v>
      </c>
      <c r="M82" s="11" t="s">
        <v>65</v>
      </c>
      <c r="N82" s="13">
        <v>31976.1</v>
      </c>
      <c r="O82" s="13">
        <v>0</v>
      </c>
      <c r="P82" s="14">
        <v>31976.1</v>
      </c>
    </row>
    <row r="83" spans="1:16" ht="22.5">
      <c r="A83" s="11" t="s">
        <v>58</v>
      </c>
      <c r="B83" s="12" t="s">
        <v>101</v>
      </c>
      <c r="C83" s="12" t="s">
        <v>47</v>
      </c>
      <c r="D83" s="12" t="s">
        <v>94</v>
      </c>
      <c r="E83" s="11" t="s">
        <v>95</v>
      </c>
      <c r="F83" s="12" t="s">
        <v>80</v>
      </c>
      <c r="G83" s="11" t="s">
        <v>81</v>
      </c>
      <c r="H83" s="12" t="s">
        <v>48</v>
      </c>
      <c r="I83" s="11" t="s">
        <v>82</v>
      </c>
      <c r="J83" s="12" t="s">
        <v>64</v>
      </c>
      <c r="K83" s="11" t="s">
        <v>83</v>
      </c>
      <c r="L83" s="11" t="s">
        <v>50</v>
      </c>
      <c r="M83" s="11" t="s">
        <v>105</v>
      </c>
      <c r="N83" s="13">
        <v>2620.8000000000002</v>
      </c>
      <c r="O83" s="13">
        <v>0</v>
      </c>
      <c r="P83" s="14">
        <v>2620.8000000000002</v>
      </c>
    </row>
    <row r="84" spans="1:16" ht="22.5">
      <c r="A84" s="11" t="s">
        <v>58</v>
      </c>
      <c r="B84" s="12" t="s">
        <v>103</v>
      </c>
      <c r="C84" s="12" t="s">
        <v>47</v>
      </c>
      <c r="D84" s="12" t="s">
        <v>94</v>
      </c>
      <c r="E84" s="11" t="s">
        <v>95</v>
      </c>
      <c r="F84" s="12" t="s">
        <v>80</v>
      </c>
      <c r="G84" s="11" t="s">
        <v>81</v>
      </c>
      <c r="H84" s="12" t="s">
        <v>48</v>
      </c>
      <c r="I84" s="11" t="s">
        <v>82</v>
      </c>
      <c r="J84" s="12" t="s">
        <v>64</v>
      </c>
      <c r="K84" s="11" t="s">
        <v>83</v>
      </c>
      <c r="L84" s="11" t="s">
        <v>50</v>
      </c>
      <c r="M84" s="11" t="s">
        <v>106</v>
      </c>
      <c r="N84" s="13">
        <v>3599.7</v>
      </c>
      <c r="O84" s="13">
        <v>0</v>
      </c>
      <c r="P84" s="14">
        <v>3599.7</v>
      </c>
    </row>
    <row r="85" spans="1:16" ht="22.5">
      <c r="A85" s="11" t="s">
        <v>59</v>
      </c>
      <c r="B85" s="12" t="s">
        <v>46</v>
      </c>
      <c r="C85" s="12" t="s">
        <v>47</v>
      </c>
      <c r="D85" s="12" t="s">
        <v>99</v>
      </c>
      <c r="E85" s="11" t="s">
        <v>100</v>
      </c>
      <c r="F85" s="12" t="s">
        <v>80</v>
      </c>
      <c r="G85" s="11" t="s">
        <v>81</v>
      </c>
      <c r="H85" s="12" t="s">
        <v>48</v>
      </c>
      <c r="I85" s="11" t="s">
        <v>82</v>
      </c>
      <c r="J85" s="12" t="s">
        <v>64</v>
      </c>
      <c r="K85" s="11" t="s">
        <v>83</v>
      </c>
      <c r="L85" s="11" t="s">
        <v>50</v>
      </c>
      <c r="M85" s="11" t="s">
        <v>65</v>
      </c>
      <c r="N85" s="13">
        <v>31976.1</v>
      </c>
      <c r="O85" s="13">
        <v>0</v>
      </c>
      <c r="P85" s="14">
        <v>31976.1</v>
      </c>
    </row>
    <row r="86" spans="1:16" ht="22.5">
      <c r="A86" s="11" t="s">
        <v>59</v>
      </c>
      <c r="B86" s="12" t="s">
        <v>101</v>
      </c>
      <c r="C86" s="12" t="s">
        <v>47</v>
      </c>
      <c r="D86" s="12" t="s">
        <v>94</v>
      </c>
      <c r="E86" s="11" t="s">
        <v>95</v>
      </c>
      <c r="F86" s="12" t="s">
        <v>80</v>
      </c>
      <c r="G86" s="11" t="s">
        <v>81</v>
      </c>
      <c r="H86" s="12" t="s">
        <v>48</v>
      </c>
      <c r="I86" s="11" t="s">
        <v>82</v>
      </c>
      <c r="J86" s="12" t="s">
        <v>64</v>
      </c>
      <c r="K86" s="11" t="s">
        <v>83</v>
      </c>
      <c r="L86" s="11" t="s">
        <v>50</v>
      </c>
      <c r="M86" s="11" t="s">
        <v>105</v>
      </c>
      <c r="N86" s="13">
        <v>2620.8000000000002</v>
      </c>
      <c r="O86" s="13">
        <v>0</v>
      </c>
      <c r="P86" s="14">
        <v>2620.8000000000002</v>
      </c>
    </row>
    <row r="87" spans="1:16" ht="22.5">
      <c r="A87" s="11" t="s">
        <v>59</v>
      </c>
      <c r="B87" s="12" t="s">
        <v>103</v>
      </c>
      <c r="C87" s="12" t="s">
        <v>47</v>
      </c>
      <c r="D87" s="12" t="s">
        <v>94</v>
      </c>
      <c r="E87" s="11" t="s">
        <v>95</v>
      </c>
      <c r="F87" s="12" t="s">
        <v>80</v>
      </c>
      <c r="G87" s="11" t="s">
        <v>81</v>
      </c>
      <c r="H87" s="12" t="s">
        <v>48</v>
      </c>
      <c r="I87" s="11" t="s">
        <v>82</v>
      </c>
      <c r="J87" s="12" t="s">
        <v>64</v>
      </c>
      <c r="K87" s="11" t="s">
        <v>83</v>
      </c>
      <c r="L87" s="11" t="s">
        <v>50</v>
      </c>
      <c r="M87" s="11" t="s">
        <v>106</v>
      </c>
      <c r="N87" s="13">
        <v>3599.7</v>
      </c>
      <c r="O87" s="13">
        <v>0</v>
      </c>
      <c r="P87" s="14">
        <v>3599.7</v>
      </c>
    </row>
    <row r="88" spans="1:16" ht="22.5">
      <c r="A88" s="11" t="s">
        <v>60</v>
      </c>
      <c r="B88" s="12" t="s">
        <v>46</v>
      </c>
      <c r="C88" s="12" t="s">
        <v>47</v>
      </c>
      <c r="D88" s="12" t="s">
        <v>99</v>
      </c>
      <c r="E88" s="11" t="s">
        <v>100</v>
      </c>
      <c r="F88" s="12" t="s">
        <v>80</v>
      </c>
      <c r="G88" s="11" t="s">
        <v>81</v>
      </c>
      <c r="H88" s="12" t="s">
        <v>48</v>
      </c>
      <c r="I88" s="11" t="s">
        <v>82</v>
      </c>
      <c r="J88" s="12" t="s">
        <v>64</v>
      </c>
      <c r="K88" s="11" t="s">
        <v>83</v>
      </c>
      <c r="L88" s="11" t="s">
        <v>50</v>
      </c>
      <c r="M88" s="11" t="s">
        <v>65</v>
      </c>
      <c r="N88" s="13">
        <v>31976.1</v>
      </c>
      <c r="O88" s="13">
        <v>0</v>
      </c>
      <c r="P88" s="14">
        <v>31976.1</v>
      </c>
    </row>
    <row r="89" spans="1:16" ht="22.5">
      <c r="A89" s="11" t="s">
        <v>60</v>
      </c>
      <c r="B89" s="12" t="s">
        <v>101</v>
      </c>
      <c r="C89" s="12" t="s">
        <v>47</v>
      </c>
      <c r="D89" s="12" t="s">
        <v>94</v>
      </c>
      <c r="E89" s="11" t="s">
        <v>95</v>
      </c>
      <c r="F89" s="12" t="s">
        <v>80</v>
      </c>
      <c r="G89" s="11" t="s">
        <v>81</v>
      </c>
      <c r="H89" s="12" t="s">
        <v>48</v>
      </c>
      <c r="I89" s="11" t="s">
        <v>82</v>
      </c>
      <c r="J89" s="12" t="s">
        <v>64</v>
      </c>
      <c r="K89" s="11" t="s">
        <v>83</v>
      </c>
      <c r="L89" s="11" t="s">
        <v>50</v>
      </c>
      <c r="M89" s="11" t="s">
        <v>105</v>
      </c>
      <c r="N89" s="13">
        <v>2620.8000000000002</v>
      </c>
      <c r="O89" s="13">
        <v>0</v>
      </c>
      <c r="P89" s="14">
        <v>2620.8000000000002</v>
      </c>
    </row>
    <row r="90" spans="1:16" ht="22.5">
      <c r="A90" s="11" t="s">
        <v>60</v>
      </c>
      <c r="B90" s="12" t="s">
        <v>103</v>
      </c>
      <c r="C90" s="12" t="s">
        <v>47</v>
      </c>
      <c r="D90" s="12" t="s">
        <v>94</v>
      </c>
      <c r="E90" s="11" t="s">
        <v>95</v>
      </c>
      <c r="F90" s="12" t="s">
        <v>80</v>
      </c>
      <c r="G90" s="11" t="s">
        <v>81</v>
      </c>
      <c r="H90" s="12" t="s">
        <v>48</v>
      </c>
      <c r="I90" s="11" t="s">
        <v>82</v>
      </c>
      <c r="J90" s="12" t="s">
        <v>64</v>
      </c>
      <c r="K90" s="11" t="s">
        <v>83</v>
      </c>
      <c r="L90" s="11" t="s">
        <v>50</v>
      </c>
      <c r="M90" s="11" t="s">
        <v>106</v>
      </c>
      <c r="N90" s="13">
        <v>3599.7</v>
      </c>
      <c r="O90" s="13">
        <v>0</v>
      </c>
      <c r="P90" s="14">
        <v>3599.7</v>
      </c>
    </row>
    <row r="91" spans="1:16" ht="22.5">
      <c r="A91" s="11" t="s">
        <v>61</v>
      </c>
      <c r="B91" s="12" t="s">
        <v>46</v>
      </c>
      <c r="C91" s="12" t="s">
        <v>47</v>
      </c>
      <c r="D91" s="12" t="s">
        <v>99</v>
      </c>
      <c r="E91" s="11" t="s">
        <v>100</v>
      </c>
      <c r="F91" s="12" t="s">
        <v>80</v>
      </c>
      <c r="G91" s="11" t="s">
        <v>81</v>
      </c>
      <c r="H91" s="12" t="s">
        <v>48</v>
      </c>
      <c r="I91" s="11" t="s">
        <v>82</v>
      </c>
      <c r="J91" s="12" t="s">
        <v>64</v>
      </c>
      <c r="K91" s="11" t="s">
        <v>83</v>
      </c>
      <c r="L91" s="11" t="s">
        <v>50</v>
      </c>
      <c r="M91" s="11" t="s">
        <v>65</v>
      </c>
      <c r="N91" s="13">
        <v>31976.1</v>
      </c>
      <c r="O91" s="13">
        <v>0</v>
      </c>
      <c r="P91" s="14">
        <v>31976.1</v>
      </c>
    </row>
    <row r="92" spans="1:16" ht="22.5">
      <c r="A92" s="11" t="s">
        <v>61</v>
      </c>
      <c r="B92" s="12" t="s">
        <v>101</v>
      </c>
      <c r="C92" s="12" t="s">
        <v>47</v>
      </c>
      <c r="D92" s="12" t="s">
        <v>94</v>
      </c>
      <c r="E92" s="11" t="s">
        <v>95</v>
      </c>
      <c r="F92" s="12" t="s">
        <v>80</v>
      </c>
      <c r="G92" s="11" t="s">
        <v>81</v>
      </c>
      <c r="H92" s="12" t="s">
        <v>48</v>
      </c>
      <c r="I92" s="11" t="s">
        <v>82</v>
      </c>
      <c r="J92" s="12" t="s">
        <v>64</v>
      </c>
      <c r="K92" s="11" t="s">
        <v>83</v>
      </c>
      <c r="L92" s="11" t="s">
        <v>50</v>
      </c>
      <c r="M92" s="11" t="s">
        <v>105</v>
      </c>
      <c r="N92" s="13">
        <v>2620.8000000000002</v>
      </c>
      <c r="O92" s="13">
        <v>0</v>
      </c>
      <c r="P92" s="14">
        <v>2620.8000000000002</v>
      </c>
    </row>
    <row r="93" spans="1:16" ht="22.5">
      <c r="A93" s="11" t="s">
        <v>61</v>
      </c>
      <c r="B93" s="12" t="s">
        <v>103</v>
      </c>
      <c r="C93" s="12" t="s">
        <v>47</v>
      </c>
      <c r="D93" s="12" t="s">
        <v>94</v>
      </c>
      <c r="E93" s="11" t="s">
        <v>95</v>
      </c>
      <c r="F93" s="12" t="s">
        <v>80</v>
      </c>
      <c r="G93" s="11" t="s">
        <v>81</v>
      </c>
      <c r="H93" s="12" t="s">
        <v>48</v>
      </c>
      <c r="I93" s="11" t="s">
        <v>82</v>
      </c>
      <c r="J93" s="12" t="s">
        <v>64</v>
      </c>
      <c r="K93" s="11" t="s">
        <v>83</v>
      </c>
      <c r="L93" s="11" t="s">
        <v>50</v>
      </c>
      <c r="M93" s="11" t="s">
        <v>106</v>
      </c>
      <c r="N93" s="13">
        <v>3599.7</v>
      </c>
      <c r="O93" s="13">
        <v>0</v>
      </c>
      <c r="P93" s="14">
        <v>3599.7</v>
      </c>
    </row>
    <row r="94" spans="1:16" ht="22.5">
      <c r="A94" s="11" t="s">
        <v>62</v>
      </c>
      <c r="B94" s="12" t="s">
        <v>46</v>
      </c>
      <c r="C94" s="12" t="s">
        <v>47</v>
      </c>
      <c r="D94" s="12" t="s">
        <v>99</v>
      </c>
      <c r="E94" s="11" t="s">
        <v>100</v>
      </c>
      <c r="F94" s="12" t="s">
        <v>80</v>
      </c>
      <c r="G94" s="11" t="s">
        <v>81</v>
      </c>
      <c r="H94" s="12" t="s">
        <v>48</v>
      </c>
      <c r="I94" s="11" t="s">
        <v>82</v>
      </c>
      <c r="J94" s="12" t="s">
        <v>64</v>
      </c>
      <c r="K94" s="11" t="s">
        <v>83</v>
      </c>
      <c r="L94" s="11" t="s">
        <v>50</v>
      </c>
      <c r="M94" s="11" t="s">
        <v>65</v>
      </c>
      <c r="N94" s="13">
        <v>36075.599999999999</v>
      </c>
      <c r="O94" s="13">
        <v>0</v>
      </c>
      <c r="P94" s="14">
        <v>36075.599999999999</v>
      </c>
    </row>
    <row r="95" spans="1:16" ht="22.5">
      <c r="A95" s="11" t="s">
        <v>62</v>
      </c>
      <c r="B95" s="12" t="s">
        <v>101</v>
      </c>
      <c r="C95" s="12" t="s">
        <v>47</v>
      </c>
      <c r="D95" s="12" t="s">
        <v>94</v>
      </c>
      <c r="E95" s="11" t="s">
        <v>95</v>
      </c>
      <c r="F95" s="12" t="s">
        <v>80</v>
      </c>
      <c r="G95" s="11" t="s">
        <v>81</v>
      </c>
      <c r="H95" s="12" t="s">
        <v>48</v>
      </c>
      <c r="I95" s="11" t="s">
        <v>82</v>
      </c>
      <c r="J95" s="12" t="s">
        <v>64</v>
      </c>
      <c r="K95" s="11" t="s">
        <v>83</v>
      </c>
      <c r="L95" s="11" t="s">
        <v>50</v>
      </c>
      <c r="M95" s="11" t="s">
        <v>105</v>
      </c>
      <c r="N95" s="13">
        <v>2956.8</v>
      </c>
      <c r="O95" s="13">
        <v>0</v>
      </c>
      <c r="P95" s="14">
        <v>2956.8</v>
      </c>
    </row>
    <row r="96" spans="1:16" ht="22.5">
      <c r="A96" s="11" t="s">
        <v>62</v>
      </c>
      <c r="B96" s="12" t="s">
        <v>103</v>
      </c>
      <c r="C96" s="12" t="s">
        <v>47</v>
      </c>
      <c r="D96" s="12" t="s">
        <v>94</v>
      </c>
      <c r="E96" s="11" t="s">
        <v>95</v>
      </c>
      <c r="F96" s="12" t="s">
        <v>80</v>
      </c>
      <c r="G96" s="11" t="s">
        <v>81</v>
      </c>
      <c r="H96" s="12" t="s">
        <v>48</v>
      </c>
      <c r="I96" s="11" t="s">
        <v>82</v>
      </c>
      <c r="J96" s="12" t="s">
        <v>64</v>
      </c>
      <c r="K96" s="11" t="s">
        <v>83</v>
      </c>
      <c r="L96" s="11" t="s">
        <v>50</v>
      </c>
      <c r="M96" s="11" t="s">
        <v>106</v>
      </c>
      <c r="N96" s="13">
        <v>4061.2</v>
      </c>
      <c r="O96" s="13">
        <v>0</v>
      </c>
      <c r="P96" s="14">
        <v>4061.2</v>
      </c>
    </row>
    <row r="97" spans="1:16" ht="22.5">
      <c r="A97" s="15"/>
      <c r="B97" s="16"/>
      <c r="C97" s="16"/>
      <c r="D97" s="16"/>
      <c r="E97" s="15"/>
      <c r="F97" s="16"/>
      <c r="G97" s="15"/>
      <c r="H97" s="16"/>
      <c r="I97" s="15"/>
      <c r="J97" s="17" t="s">
        <v>66</v>
      </c>
      <c r="K97" s="15"/>
      <c r="L97" s="15"/>
      <c r="M97" s="15"/>
      <c r="N97" s="18">
        <v>392739.4</v>
      </c>
      <c r="O97" s="18">
        <v>0</v>
      </c>
      <c r="P97" s="19">
        <v>392739.4</v>
      </c>
    </row>
    <row r="98" spans="1:16" ht="22.5">
      <c r="A98" s="11" t="s">
        <v>45</v>
      </c>
      <c r="B98" s="12" t="s">
        <v>46</v>
      </c>
      <c r="C98" s="12" t="s">
        <v>47</v>
      </c>
      <c r="D98" s="12" t="s">
        <v>99</v>
      </c>
      <c r="E98" s="11" t="s">
        <v>100</v>
      </c>
      <c r="F98" s="12" t="s">
        <v>80</v>
      </c>
      <c r="G98" s="11" t="s">
        <v>81</v>
      </c>
      <c r="H98" s="12" t="s">
        <v>48</v>
      </c>
      <c r="I98" s="11" t="s">
        <v>82</v>
      </c>
      <c r="J98" s="12" t="s">
        <v>67</v>
      </c>
      <c r="K98" s="11" t="s">
        <v>83</v>
      </c>
      <c r="L98" s="11" t="s">
        <v>50</v>
      </c>
      <c r="M98" s="11" t="s">
        <v>68</v>
      </c>
      <c r="N98" s="13">
        <v>60604.27</v>
      </c>
      <c r="O98" s="13">
        <v>0</v>
      </c>
      <c r="P98" s="14">
        <v>60604.27</v>
      </c>
    </row>
    <row r="99" spans="1:16" ht="22.5">
      <c r="A99" s="11" t="s">
        <v>45</v>
      </c>
      <c r="B99" s="12" t="s">
        <v>101</v>
      </c>
      <c r="C99" s="12" t="s">
        <v>47</v>
      </c>
      <c r="D99" s="12" t="s">
        <v>94</v>
      </c>
      <c r="E99" s="11" t="s">
        <v>95</v>
      </c>
      <c r="F99" s="12" t="s">
        <v>80</v>
      </c>
      <c r="G99" s="11" t="s">
        <v>81</v>
      </c>
      <c r="H99" s="12" t="s">
        <v>48</v>
      </c>
      <c r="I99" s="11" t="s">
        <v>82</v>
      </c>
      <c r="J99" s="12" t="s">
        <v>67</v>
      </c>
      <c r="K99" s="11" t="s">
        <v>83</v>
      </c>
      <c r="L99" s="11" t="s">
        <v>50</v>
      </c>
      <c r="M99" s="11" t="s">
        <v>107</v>
      </c>
      <c r="N99" s="13">
        <v>4967.2</v>
      </c>
      <c r="O99" s="13">
        <v>0</v>
      </c>
      <c r="P99" s="14">
        <v>4967.2</v>
      </c>
    </row>
    <row r="100" spans="1:16" ht="22.5">
      <c r="A100" s="11" t="s">
        <v>45</v>
      </c>
      <c r="B100" s="12" t="s">
        <v>103</v>
      </c>
      <c r="C100" s="12" t="s">
        <v>47</v>
      </c>
      <c r="D100" s="12" t="s">
        <v>94</v>
      </c>
      <c r="E100" s="11" t="s">
        <v>95</v>
      </c>
      <c r="F100" s="12" t="s">
        <v>80</v>
      </c>
      <c r="G100" s="11" t="s">
        <v>81</v>
      </c>
      <c r="H100" s="12" t="s">
        <v>48</v>
      </c>
      <c r="I100" s="11" t="s">
        <v>82</v>
      </c>
      <c r="J100" s="12" t="s">
        <v>67</v>
      </c>
      <c r="K100" s="11" t="s">
        <v>83</v>
      </c>
      <c r="L100" s="11" t="s">
        <v>50</v>
      </c>
      <c r="M100" s="11" t="s">
        <v>108</v>
      </c>
      <c r="N100" s="13">
        <v>6822.51</v>
      </c>
      <c r="O100" s="13">
        <v>0</v>
      </c>
      <c r="P100" s="14">
        <v>6822.51</v>
      </c>
    </row>
    <row r="101" spans="1:16" ht="22.5">
      <c r="A101" s="11" t="s">
        <v>52</v>
      </c>
      <c r="B101" s="12" t="s">
        <v>46</v>
      </c>
      <c r="C101" s="12" t="s">
        <v>47</v>
      </c>
      <c r="D101" s="12" t="s">
        <v>99</v>
      </c>
      <c r="E101" s="11" t="s">
        <v>100</v>
      </c>
      <c r="F101" s="12" t="s">
        <v>80</v>
      </c>
      <c r="G101" s="11" t="s">
        <v>81</v>
      </c>
      <c r="H101" s="12" t="s">
        <v>48</v>
      </c>
      <c r="I101" s="11" t="s">
        <v>82</v>
      </c>
      <c r="J101" s="12" t="s">
        <v>67</v>
      </c>
      <c r="K101" s="11" t="s">
        <v>83</v>
      </c>
      <c r="L101" s="11" t="s">
        <v>50</v>
      </c>
      <c r="M101" s="11" t="s">
        <v>68</v>
      </c>
      <c r="N101" s="13">
        <v>60604.27</v>
      </c>
      <c r="O101" s="13">
        <v>0</v>
      </c>
      <c r="P101" s="14">
        <v>60604.27</v>
      </c>
    </row>
    <row r="102" spans="1:16" ht="22.5">
      <c r="A102" s="11" t="s">
        <v>52</v>
      </c>
      <c r="B102" s="12" t="s">
        <v>101</v>
      </c>
      <c r="C102" s="12" t="s">
        <v>47</v>
      </c>
      <c r="D102" s="12" t="s">
        <v>94</v>
      </c>
      <c r="E102" s="11" t="s">
        <v>95</v>
      </c>
      <c r="F102" s="12" t="s">
        <v>80</v>
      </c>
      <c r="G102" s="11" t="s">
        <v>81</v>
      </c>
      <c r="H102" s="12" t="s">
        <v>48</v>
      </c>
      <c r="I102" s="11" t="s">
        <v>82</v>
      </c>
      <c r="J102" s="12" t="s">
        <v>67</v>
      </c>
      <c r="K102" s="11" t="s">
        <v>83</v>
      </c>
      <c r="L102" s="11" t="s">
        <v>50</v>
      </c>
      <c r="M102" s="11" t="s">
        <v>107</v>
      </c>
      <c r="N102" s="13">
        <v>4967.2</v>
      </c>
      <c r="O102" s="13">
        <v>0</v>
      </c>
      <c r="P102" s="14">
        <v>4967.2</v>
      </c>
    </row>
    <row r="103" spans="1:16" ht="22.5">
      <c r="A103" s="11" t="s">
        <v>52</v>
      </c>
      <c r="B103" s="12" t="s">
        <v>103</v>
      </c>
      <c r="C103" s="12" t="s">
        <v>47</v>
      </c>
      <c r="D103" s="12" t="s">
        <v>94</v>
      </c>
      <c r="E103" s="11" t="s">
        <v>95</v>
      </c>
      <c r="F103" s="12" t="s">
        <v>80</v>
      </c>
      <c r="G103" s="11" t="s">
        <v>81</v>
      </c>
      <c r="H103" s="12" t="s">
        <v>48</v>
      </c>
      <c r="I103" s="11" t="s">
        <v>82</v>
      </c>
      <c r="J103" s="12" t="s">
        <v>67</v>
      </c>
      <c r="K103" s="11" t="s">
        <v>83</v>
      </c>
      <c r="L103" s="11" t="s">
        <v>50</v>
      </c>
      <c r="M103" s="11" t="s">
        <v>108</v>
      </c>
      <c r="N103" s="13">
        <v>6822.51</v>
      </c>
      <c r="O103" s="13">
        <v>0</v>
      </c>
      <c r="P103" s="14">
        <v>6822.51</v>
      </c>
    </row>
    <row r="104" spans="1:16" ht="22.5">
      <c r="A104" s="11" t="s">
        <v>53</v>
      </c>
      <c r="B104" s="12" t="s">
        <v>46</v>
      </c>
      <c r="C104" s="12" t="s">
        <v>47</v>
      </c>
      <c r="D104" s="12" t="s">
        <v>99</v>
      </c>
      <c r="E104" s="11" t="s">
        <v>100</v>
      </c>
      <c r="F104" s="12" t="s">
        <v>80</v>
      </c>
      <c r="G104" s="11" t="s">
        <v>81</v>
      </c>
      <c r="H104" s="12" t="s">
        <v>48</v>
      </c>
      <c r="I104" s="11" t="s">
        <v>82</v>
      </c>
      <c r="J104" s="12" t="s">
        <v>67</v>
      </c>
      <c r="K104" s="11" t="s">
        <v>83</v>
      </c>
      <c r="L104" s="11" t="s">
        <v>50</v>
      </c>
      <c r="M104" s="11" t="s">
        <v>68</v>
      </c>
      <c r="N104" s="13">
        <v>60604.27</v>
      </c>
      <c r="O104" s="13">
        <v>0</v>
      </c>
      <c r="P104" s="14">
        <v>60604.27</v>
      </c>
    </row>
    <row r="105" spans="1:16" ht="22.5">
      <c r="A105" s="11" t="s">
        <v>53</v>
      </c>
      <c r="B105" s="12" t="s">
        <v>101</v>
      </c>
      <c r="C105" s="12" t="s">
        <v>47</v>
      </c>
      <c r="D105" s="12" t="s">
        <v>94</v>
      </c>
      <c r="E105" s="11" t="s">
        <v>95</v>
      </c>
      <c r="F105" s="12" t="s">
        <v>80</v>
      </c>
      <c r="G105" s="11" t="s">
        <v>81</v>
      </c>
      <c r="H105" s="12" t="s">
        <v>48</v>
      </c>
      <c r="I105" s="11" t="s">
        <v>82</v>
      </c>
      <c r="J105" s="12" t="s">
        <v>67</v>
      </c>
      <c r="K105" s="11" t="s">
        <v>83</v>
      </c>
      <c r="L105" s="11" t="s">
        <v>50</v>
      </c>
      <c r="M105" s="11" t="s">
        <v>107</v>
      </c>
      <c r="N105" s="13">
        <v>4967.2</v>
      </c>
      <c r="O105" s="13">
        <v>0</v>
      </c>
      <c r="P105" s="14">
        <v>4967.2</v>
      </c>
    </row>
    <row r="106" spans="1:16" ht="22.5">
      <c r="A106" s="11" t="s">
        <v>53</v>
      </c>
      <c r="B106" s="12" t="s">
        <v>103</v>
      </c>
      <c r="C106" s="12" t="s">
        <v>47</v>
      </c>
      <c r="D106" s="12" t="s">
        <v>94</v>
      </c>
      <c r="E106" s="11" t="s">
        <v>95</v>
      </c>
      <c r="F106" s="12" t="s">
        <v>80</v>
      </c>
      <c r="G106" s="11" t="s">
        <v>81</v>
      </c>
      <c r="H106" s="12" t="s">
        <v>48</v>
      </c>
      <c r="I106" s="11" t="s">
        <v>82</v>
      </c>
      <c r="J106" s="12" t="s">
        <v>67</v>
      </c>
      <c r="K106" s="11" t="s">
        <v>83</v>
      </c>
      <c r="L106" s="11" t="s">
        <v>50</v>
      </c>
      <c r="M106" s="11" t="s">
        <v>108</v>
      </c>
      <c r="N106" s="13">
        <v>6822.51</v>
      </c>
      <c r="O106" s="13">
        <v>0</v>
      </c>
      <c r="P106" s="14">
        <v>6822.51</v>
      </c>
    </row>
    <row r="107" spans="1:16" ht="22.5">
      <c r="A107" s="11" t="s">
        <v>54</v>
      </c>
      <c r="B107" s="12" t="s">
        <v>46</v>
      </c>
      <c r="C107" s="12" t="s">
        <v>47</v>
      </c>
      <c r="D107" s="12" t="s">
        <v>99</v>
      </c>
      <c r="E107" s="11" t="s">
        <v>100</v>
      </c>
      <c r="F107" s="12" t="s">
        <v>80</v>
      </c>
      <c r="G107" s="11" t="s">
        <v>81</v>
      </c>
      <c r="H107" s="12" t="s">
        <v>48</v>
      </c>
      <c r="I107" s="11" t="s">
        <v>82</v>
      </c>
      <c r="J107" s="12" t="s">
        <v>67</v>
      </c>
      <c r="K107" s="11" t="s">
        <v>83</v>
      </c>
      <c r="L107" s="11" t="s">
        <v>50</v>
      </c>
      <c r="M107" s="11" t="s">
        <v>68</v>
      </c>
      <c r="N107" s="13">
        <v>60604.27</v>
      </c>
      <c r="O107" s="13">
        <v>0</v>
      </c>
      <c r="P107" s="14">
        <v>60604.27</v>
      </c>
    </row>
    <row r="108" spans="1:16" ht="22.5">
      <c r="A108" s="11" t="s">
        <v>54</v>
      </c>
      <c r="B108" s="12" t="s">
        <v>101</v>
      </c>
      <c r="C108" s="12" t="s">
        <v>47</v>
      </c>
      <c r="D108" s="12" t="s">
        <v>94</v>
      </c>
      <c r="E108" s="11" t="s">
        <v>95</v>
      </c>
      <c r="F108" s="12" t="s">
        <v>80</v>
      </c>
      <c r="G108" s="11" t="s">
        <v>81</v>
      </c>
      <c r="H108" s="12" t="s">
        <v>48</v>
      </c>
      <c r="I108" s="11" t="s">
        <v>82</v>
      </c>
      <c r="J108" s="12" t="s">
        <v>67</v>
      </c>
      <c r="K108" s="11" t="s">
        <v>83</v>
      </c>
      <c r="L108" s="11" t="s">
        <v>50</v>
      </c>
      <c r="M108" s="11" t="s">
        <v>107</v>
      </c>
      <c r="N108" s="13">
        <v>4967.2</v>
      </c>
      <c r="O108" s="13">
        <v>0</v>
      </c>
      <c r="P108" s="14">
        <v>4967.2</v>
      </c>
    </row>
    <row r="109" spans="1:16" ht="22.5">
      <c r="A109" s="11" t="s">
        <v>54</v>
      </c>
      <c r="B109" s="12" t="s">
        <v>103</v>
      </c>
      <c r="C109" s="12" t="s">
        <v>47</v>
      </c>
      <c r="D109" s="12" t="s">
        <v>94</v>
      </c>
      <c r="E109" s="11" t="s">
        <v>95</v>
      </c>
      <c r="F109" s="12" t="s">
        <v>80</v>
      </c>
      <c r="G109" s="11" t="s">
        <v>81</v>
      </c>
      <c r="H109" s="12" t="s">
        <v>48</v>
      </c>
      <c r="I109" s="11" t="s">
        <v>82</v>
      </c>
      <c r="J109" s="12" t="s">
        <v>67</v>
      </c>
      <c r="K109" s="11" t="s">
        <v>83</v>
      </c>
      <c r="L109" s="11" t="s">
        <v>50</v>
      </c>
      <c r="M109" s="11" t="s">
        <v>108</v>
      </c>
      <c r="N109" s="13">
        <v>6822.51</v>
      </c>
      <c r="O109" s="13">
        <v>0</v>
      </c>
      <c r="P109" s="14">
        <v>6822.51</v>
      </c>
    </row>
    <row r="110" spans="1:16" ht="22.5">
      <c r="A110" s="11" t="s">
        <v>55</v>
      </c>
      <c r="B110" s="12" t="s">
        <v>46</v>
      </c>
      <c r="C110" s="12" t="s">
        <v>47</v>
      </c>
      <c r="D110" s="12" t="s">
        <v>99</v>
      </c>
      <c r="E110" s="11" t="s">
        <v>100</v>
      </c>
      <c r="F110" s="12" t="s">
        <v>80</v>
      </c>
      <c r="G110" s="11" t="s">
        <v>81</v>
      </c>
      <c r="H110" s="12" t="s">
        <v>48</v>
      </c>
      <c r="I110" s="11" t="s">
        <v>82</v>
      </c>
      <c r="J110" s="12" t="s">
        <v>67</v>
      </c>
      <c r="K110" s="11" t="s">
        <v>83</v>
      </c>
      <c r="L110" s="11" t="s">
        <v>50</v>
      </c>
      <c r="M110" s="11" t="s">
        <v>68</v>
      </c>
      <c r="N110" s="13">
        <v>60604.27</v>
      </c>
      <c r="O110" s="13">
        <v>0</v>
      </c>
      <c r="P110" s="14">
        <v>60604.27</v>
      </c>
    </row>
    <row r="111" spans="1:16" ht="22.5">
      <c r="A111" s="11" t="s">
        <v>55</v>
      </c>
      <c r="B111" s="12" t="s">
        <v>101</v>
      </c>
      <c r="C111" s="12" t="s">
        <v>47</v>
      </c>
      <c r="D111" s="12" t="s">
        <v>94</v>
      </c>
      <c r="E111" s="11" t="s">
        <v>95</v>
      </c>
      <c r="F111" s="12" t="s">
        <v>80</v>
      </c>
      <c r="G111" s="11" t="s">
        <v>81</v>
      </c>
      <c r="H111" s="12" t="s">
        <v>48</v>
      </c>
      <c r="I111" s="11" t="s">
        <v>82</v>
      </c>
      <c r="J111" s="12" t="s">
        <v>67</v>
      </c>
      <c r="K111" s="11" t="s">
        <v>83</v>
      </c>
      <c r="L111" s="11" t="s">
        <v>50</v>
      </c>
      <c r="M111" s="11" t="s">
        <v>107</v>
      </c>
      <c r="N111" s="13">
        <v>4967.2</v>
      </c>
      <c r="O111" s="13">
        <v>0</v>
      </c>
      <c r="P111" s="14">
        <v>4967.2</v>
      </c>
    </row>
    <row r="112" spans="1:16" ht="22.5">
      <c r="A112" s="11" t="s">
        <v>55</v>
      </c>
      <c r="B112" s="12" t="s">
        <v>103</v>
      </c>
      <c r="C112" s="12" t="s">
        <v>47</v>
      </c>
      <c r="D112" s="12" t="s">
        <v>94</v>
      </c>
      <c r="E112" s="11" t="s">
        <v>95</v>
      </c>
      <c r="F112" s="12" t="s">
        <v>80</v>
      </c>
      <c r="G112" s="11" t="s">
        <v>81</v>
      </c>
      <c r="H112" s="12" t="s">
        <v>48</v>
      </c>
      <c r="I112" s="11" t="s">
        <v>82</v>
      </c>
      <c r="J112" s="12" t="s">
        <v>67</v>
      </c>
      <c r="K112" s="11" t="s">
        <v>83</v>
      </c>
      <c r="L112" s="11" t="s">
        <v>50</v>
      </c>
      <c r="M112" s="11" t="s">
        <v>108</v>
      </c>
      <c r="N112" s="13">
        <v>6822.51</v>
      </c>
      <c r="O112" s="13">
        <v>0</v>
      </c>
      <c r="P112" s="14">
        <v>6822.51</v>
      </c>
    </row>
    <row r="113" spans="1:16" ht="22.5">
      <c r="A113" s="11" t="s">
        <v>56</v>
      </c>
      <c r="B113" s="12" t="s">
        <v>46</v>
      </c>
      <c r="C113" s="12" t="s">
        <v>47</v>
      </c>
      <c r="D113" s="12" t="s">
        <v>99</v>
      </c>
      <c r="E113" s="11" t="s">
        <v>100</v>
      </c>
      <c r="F113" s="12" t="s">
        <v>80</v>
      </c>
      <c r="G113" s="11" t="s">
        <v>81</v>
      </c>
      <c r="H113" s="12" t="s">
        <v>48</v>
      </c>
      <c r="I113" s="11" t="s">
        <v>82</v>
      </c>
      <c r="J113" s="12" t="s">
        <v>67</v>
      </c>
      <c r="K113" s="11" t="s">
        <v>83</v>
      </c>
      <c r="L113" s="11" t="s">
        <v>50</v>
      </c>
      <c r="M113" s="11" t="s">
        <v>68</v>
      </c>
      <c r="N113" s="13">
        <v>60604.27</v>
      </c>
      <c r="O113" s="13">
        <v>0</v>
      </c>
      <c r="P113" s="14">
        <v>60604.27</v>
      </c>
    </row>
    <row r="114" spans="1:16" ht="22.5">
      <c r="A114" s="11" t="s">
        <v>56</v>
      </c>
      <c r="B114" s="12" t="s">
        <v>101</v>
      </c>
      <c r="C114" s="12" t="s">
        <v>47</v>
      </c>
      <c r="D114" s="12" t="s">
        <v>94</v>
      </c>
      <c r="E114" s="11" t="s">
        <v>95</v>
      </c>
      <c r="F114" s="12" t="s">
        <v>80</v>
      </c>
      <c r="G114" s="11" t="s">
        <v>81</v>
      </c>
      <c r="H114" s="12" t="s">
        <v>48</v>
      </c>
      <c r="I114" s="11" t="s">
        <v>82</v>
      </c>
      <c r="J114" s="12" t="s">
        <v>67</v>
      </c>
      <c r="K114" s="11" t="s">
        <v>83</v>
      </c>
      <c r="L114" s="11" t="s">
        <v>50</v>
      </c>
      <c r="M114" s="11" t="s">
        <v>107</v>
      </c>
      <c r="N114" s="13">
        <v>4967.2</v>
      </c>
      <c r="O114" s="13">
        <v>0</v>
      </c>
      <c r="P114" s="14">
        <v>4967.2</v>
      </c>
    </row>
    <row r="115" spans="1:16" ht="22.5">
      <c r="A115" s="11" t="s">
        <v>56</v>
      </c>
      <c r="B115" s="12" t="s">
        <v>103</v>
      </c>
      <c r="C115" s="12" t="s">
        <v>47</v>
      </c>
      <c r="D115" s="12" t="s">
        <v>94</v>
      </c>
      <c r="E115" s="11" t="s">
        <v>95</v>
      </c>
      <c r="F115" s="12" t="s">
        <v>80</v>
      </c>
      <c r="G115" s="11" t="s">
        <v>81</v>
      </c>
      <c r="H115" s="12" t="s">
        <v>48</v>
      </c>
      <c r="I115" s="11" t="s">
        <v>82</v>
      </c>
      <c r="J115" s="12" t="s">
        <v>67</v>
      </c>
      <c r="K115" s="11" t="s">
        <v>83</v>
      </c>
      <c r="L115" s="11" t="s">
        <v>50</v>
      </c>
      <c r="M115" s="11" t="s">
        <v>108</v>
      </c>
      <c r="N115" s="13">
        <v>6822.51</v>
      </c>
      <c r="O115" s="13">
        <v>0</v>
      </c>
      <c r="P115" s="14">
        <v>6822.51</v>
      </c>
    </row>
    <row r="116" spans="1:16" ht="22.5">
      <c r="A116" s="11" t="s">
        <v>57</v>
      </c>
      <c r="B116" s="12" t="s">
        <v>46</v>
      </c>
      <c r="C116" s="12" t="s">
        <v>47</v>
      </c>
      <c r="D116" s="12" t="s">
        <v>99</v>
      </c>
      <c r="E116" s="11" t="s">
        <v>100</v>
      </c>
      <c r="F116" s="12" t="s">
        <v>80</v>
      </c>
      <c r="G116" s="11" t="s">
        <v>81</v>
      </c>
      <c r="H116" s="12" t="s">
        <v>48</v>
      </c>
      <c r="I116" s="11" t="s">
        <v>82</v>
      </c>
      <c r="J116" s="12" t="s">
        <v>67</v>
      </c>
      <c r="K116" s="11" t="s">
        <v>83</v>
      </c>
      <c r="L116" s="11" t="s">
        <v>50</v>
      </c>
      <c r="M116" s="11" t="s">
        <v>68</v>
      </c>
      <c r="N116" s="13">
        <v>130979.03</v>
      </c>
      <c r="O116" s="13">
        <v>0</v>
      </c>
      <c r="P116" s="14">
        <v>130979.03</v>
      </c>
    </row>
    <row r="117" spans="1:16" ht="22.5">
      <c r="A117" s="11" t="s">
        <v>57</v>
      </c>
      <c r="B117" s="12" t="s">
        <v>101</v>
      </c>
      <c r="C117" s="12" t="s">
        <v>47</v>
      </c>
      <c r="D117" s="12" t="s">
        <v>94</v>
      </c>
      <c r="E117" s="11" t="s">
        <v>95</v>
      </c>
      <c r="F117" s="12" t="s">
        <v>80</v>
      </c>
      <c r="G117" s="11" t="s">
        <v>81</v>
      </c>
      <c r="H117" s="12" t="s">
        <v>48</v>
      </c>
      <c r="I117" s="11" t="s">
        <v>82</v>
      </c>
      <c r="J117" s="12" t="s">
        <v>67</v>
      </c>
      <c r="K117" s="11" t="s">
        <v>83</v>
      </c>
      <c r="L117" s="11" t="s">
        <v>50</v>
      </c>
      <c r="M117" s="11" t="s">
        <v>107</v>
      </c>
      <c r="N117" s="13">
        <v>10735.2</v>
      </c>
      <c r="O117" s="13">
        <v>0</v>
      </c>
      <c r="P117" s="14">
        <v>10735.2</v>
      </c>
    </row>
    <row r="118" spans="1:16" ht="22.5">
      <c r="A118" s="11" t="s">
        <v>57</v>
      </c>
      <c r="B118" s="12" t="s">
        <v>103</v>
      </c>
      <c r="C118" s="12" t="s">
        <v>47</v>
      </c>
      <c r="D118" s="12" t="s">
        <v>94</v>
      </c>
      <c r="E118" s="11" t="s">
        <v>95</v>
      </c>
      <c r="F118" s="12" t="s">
        <v>80</v>
      </c>
      <c r="G118" s="11" t="s">
        <v>81</v>
      </c>
      <c r="H118" s="12" t="s">
        <v>48</v>
      </c>
      <c r="I118" s="11" t="s">
        <v>82</v>
      </c>
      <c r="J118" s="12" t="s">
        <v>67</v>
      </c>
      <c r="K118" s="11" t="s">
        <v>83</v>
      </c>
      <c r="L118" s="11" t="s">
        <v>50</v>
      </c>
      <c r="M118" s="11" t="s">
        <v>108</v>
      </c>
      <c r="N118" s="13">
        <v>14744.93</v>
      </c>
      <c r="O118" s="13">
        <v>0</v>
      </c>
      <c r="P118" s="14">
        <v>14744.93</v>
      </c>
    </row>
    <row r="119" spans="1:16" ht="22.5">
      <c r="A119" s="11" t="s">
        <v>58</v>
      </c>
      <c r="B119" s="12" t="s">
        <v>46</v>
      </c>
      <c r="C119" s="12" t="s">
        <v>47</v>
      </c>
      <c r="D119" s="12" t="s">
        <v>99</v>
      </c>
      <c r="E119" s="11" t="s">
        <v>100</v>
      </c>
      <c r="F119" s="12" t="s">
        <v>80</v>
      </c>
      <c r="G119" s="11" t="s">
        <v>81</v>
      </c>
      <c r="H119" s="12" t="s">
        <v>48</v>
      </c>
      <c r="I119" s="11" t="s">
        <v>82</v>
      </c>
      <c r="J119" s="12" t="s">
        <v>67</v>
      </c>
      <c r="K119" s="11" t="s">
        <v>83</v>
      </c>
      <c r="L119" s="11" t="s">
        <v>50</v>
      </c>
      <c r="M119" s="11" t="s">
        <v>68</v>
      </c>
      <c r="N119" s="13">
        <v>130979.03</v>
      </c>
      <c r="O119" s="13">
        <v>0</v>
      </c>
      <c r="P119" s="14">
        <v>130979.03</v>
      </c>
    </row>
    <row r="120" spans="1:16" ht="22.5">
      <c r="A120" s="11" t="s">
        <v>58</v>
      </c>
      <c r="B120" s="12" t="s">
        <v>101</v>
      </c>
      <c r="C120" s="12" t="s">
        <v>47</v>
      </c>
      <c r="D120" s="12" t="s">
        <v>94</v>
      </c>
      <c r="E120" s="11" t="s">
        <v>95</v>
      </c>
      <c r="F120" s="12" t="s">
        <v>80</v>
      </c>
      <c r="G120" s="11" t="s">
        <v>81</v>
      </c>
      <c r="H120" s="12" t="s">
        <v>48</v>
      </c>
      <c r="I120" s="11" t="s">
        <v>82</v>
      </c>
      <c r="J120" s="12" t="s">
        <v>67</v>
      </c>
      <c r="K120" s="11" t="s">
        <v>83</v>
      </c>
      <c r="L120" s="11" t="s">
        <v>50</v>
      </c>
      <c r="M120" s="11" t="s">
        <v>107</v>
      </c>
      <c r="N120" s="13">
        <v>10735.2</v>
      </c>
      <c r="O120" s="13">
        <v>0</v>
      </c>
      <c r="P120" s="14">
        <v>10735.2</v>
      </c>
    </row>
    <row r="121" spans="1:16" ht="22.5">
      <c r="A121" s="11" t="s">
        <v>58</v>
      </c>
      <c r="B121" s="12" t="s">
        <v>103</v>
      </c>
      <c r="C121" s="12" t="s">
        <v>47</v>
      </c>
      <c r="D121" s="12" t="s">
        <v>94</v>
      </c>
      <c r="E121" s="11" t="s">
        <v>95</v>
      </c>
      <c r="F121" s="12" t="s">
        <v>80</v>
      </c>
      <c r="G121" s="11" t="s">
        <v>81</v>
      </c>
      <c r="H121" s="12" t="s">
        <v>48</v>
      </c>
      <c r="I121" s="11" t="s">
        <v>82</v>
      </c>
      <c r="J121" s="12" t="s">
        <v>67</v>
      </c>
      <c r="K121" s="11" t="s">
        <v>83</v>
      </c>
      <c r="L121" s="11" t="s">
        <v>50</v>
      </c>
      <c r="M121" s="11" t="s">
        <v>108</v>
      </c>
      <c r="N121" s="13">
        <v>14744.93</v>
      </c>
      <c r="O121" s="13">
        <v>0</v>
      </c>
      <c r="P121" s="14">
        <v>14744.93</v>
      </c>
    </row>
    <row r="122" spans="1:16" ht="22.5">
      <c r="A122" s="11" t="s">
        <v>59</v>
      </c>
      <c r="B122" s="12" t="s">
        <v>46</v>
      </c>
      <c r="C122" s="12" t="s">
        <v>47</v>
      </c>
      <c r="D122" s="12" t="s">
        <v>99</v>
      </c>
      <c r="E122" s="11" t="s">
        <v>100</v>
      </c>
      <c r="F122" s="12" t="s">
        <v>80</v>
      </c>
      <c r="G122" s="11" t="s">
        <v>81</v>
      </c>
      <c r="H122" s="12" t="s">
        <v>48</v>
      </c>
      <c r="I122" s="11" t="s">
        <v>82</v>
      </c>
      <c r="J122" s="12" t="s">
        <v>67</v>
      </c>
      <c r="K122" s="11" t="s">
        <v>83</v>
      </c>
      <c r="L122" s="11" t="s">
        <v>50</v>
      </c>
      <c r="M122" s="11" t="s">
        <v>68</v>
      </c>
      <c r="N122" s="13">
        <v>130979.03</v>
      </c>
      <c r="O122" s="13">
        <v>0</v>
      </c>
      <c r="P122" s="14">
        <v>130979.03</v>
      </c>
    </row>
    <row r="123" spans="1:16" ht="22.5">
      <c r="A123" s="11" t="s">
        <v>59</v>
      </c>
      <c r="B123" s="12" t="s">
        <v>101</v>
      </c>
      <c r="C123" s="12" t="s">
        <v>47</v>
      </c>
      <c r="D123" s="12" t="s">
        <v>94</v>
      </c>
      <c r="E123" s="11" t="s">
        <v>95</v>
      </c>
      <c r="F123" s="12" t="s">
        <v>80</v>
      </c>
      <c r="G123" s="11" t="s">
        <v>81</v>
      </c>
      <c r="H123" s="12" t="s">
        <v>48</v>
      </c>
      <c r="I123" s="11" t="s">
        <v>82</v>
      </c>
      <c r="J123" s="12" t="s">
        <v>67</v>
      </c>
      <c r="K123" s="11" t="s">
        <v>83</v>
      </c>
      <c r="L123" s="11" t="s">
        <v>50</v>
      </c>
      <c r="M123" s="11" t="s">
        <v>107</v>
      </c>
      <c r="N123" s="13">
        <v>10735.2</v>
      </c>
      <c r="O123" s="13">
        <v>0</v>
      </c>
      <c r="P123" s="14">
        <v>10735.2</v>
      </c>
    </row>
    <row r="124" spans="1:16" ht="22.5">
      <c r="A124" s="11" t="s">
        <v>59</v>
      </c>
      <c r="B124" s="12" t="s">
        <v>103</v>
      </c>
      <c r="C124" s="12" t="s">
        <v>47</v>
      </c>
      <c r="D124" s="12" t="s">
        <v>94</v>
      </c>
      <c r="E124" s="11" t="s">
        <v>95</v>
      </c>
      <c r="F124" s="12" t="s">
        <v>80</v>
      </c>
      <c r="G124" s="11" t="s">
        <v>81</v>
      </c>
      <c r="H124" s="12" t="s">
        <v>48</v>
      </c>
      <c r="I124" s="11" t="s">
        <v>82</v>
      </c>
      <c r="J124" s="12" t="s">
        <v>67</v>
      </c>
      <c r="K124" s="11" t="s">
        <v>83</v>
      </c>
      <c r="L124" s="11" t="s">
        <v>50</v>
      </c>
      <c r="M124" s="11" t="s">
        <v>108</v>
      </c>
      <c r="N124" s="13">
        <v>14744.93</v>
      </c>
      <c r="O124" s="13">
        <v>0</v>
      </c>
      <c r="P124" s="14">
        <v>14744.93</v>
      </c>
    </row>
    <row r="125" spans="1:16" ht="22.5">
      <c r="A125" s="11" t="s">
        <v>60</v>
      </c>
      <c r="B125" s="12" t="s">
        <v>46</v>
      </c>
      <c r="C125" s="12" t="s">
        <v>47</v>
      </c>
      <c r="D125" s="12" t="s">
        <v>99</v>
      </c>
      <c r="E125" s="11" t="s">
        <v>100</v>
      </c>
      <c r="F125" s="12" t="s">
        <v>80</v>
      </c>
      <c r="G125" s="11" t="s">
        <v>81</v>
      </c>
      <c r="H125" s="12" t="s">
        <v>48</v>
      </c>
      <c r="I125" s="11" t="s">
        <v>82</v>
      </c>
      <c r="J125" s="12" t="s">
        <v>67</v>
      </c>
      <c r="K125" s="11" t="s">
        <v>83</v>
      </c>
      <c r="L125" s="11" t="s">
        <v>50</v>
      </c>
      <c r="M125" s="11" t="s">
        <v>68</v>
      </c>
      <c r="N125" s="13">
        <v>130979.03</v>
      </c>
      <c r="O125" s="13">
        <v>0</v>
      </c>
      <c r="P125" s="14">
        <v>130979.03</v>
      </c>
    </row>
    <row r="126" spans="1:16" ht="22.5">
      <c r="A126" s="11" t="s">
        <v>60</v>
      </c>
      <c r="B126" s="12" t="s">
        <v>101</v>
      </c>
      <c r="C126" s="12" t="s">
        <v>47</v>
      </c>
      <c r="D126" s="12" t="s">
        <v>94</v>
      </c>
      <c r="E126" s="11" t="s">
        <v>95</v>
      </c>
      <c r="F126" s="12" t="s">
        <v>80</v>
      </c>
      <c r="G126" s="11" t="s">
        <v>81</v>
      </c>
      <c r="H126" s="12" t="s">
        <v>48</v>
      </c>
      <c r="I126" s="11" t="s">
        <v>82</v>
      </c>
      <c r="J126" s="12" t="s">
        <v>67</v>
      </c>
      <c r="K126" s="11" t="s">
        <v>83</v>
      </c>
      <c r="L126" s="11" t="s">
        <v>50</v>
      </c>
      <c r="M126" s="11" t="s">
        <v>107</v>
      </c>
      <c r="N126" s="13">
        <v>10735.2</v>
      </c>
      <c r="O126" s="13">
        <v>0</v>
      </c>
      <c r="P126" s="14">
        <v>10735.2</v>
      </c>
    </row>
    <row r="127" spans="1:16" ht="22.5">
      <c r="A127" s="11" t="s">
        <v>60</v>
      </c>
      <c r="B127" s="12" t="s">
        <v>103</v>
      </c>
      <c r="C127" s="12" t="s">
        <v>47</v>
      </c>
      <c r="D127" s="12" t="s">
        <v>94</v>
      </c>
      <c r="E127" s="11" t="s">
        <v>95</v>
      </c>
      <c r="F127" s="12" t="s">
        <v>80</v>
      </c>
      <c r="G127" s="11" t="s">
        <v>81</v>
      </c>
      <c r="H127" s="12" t="s">
        <v>48</v>
      </c>
      <c r="I127" s="11" t="s">
        <v>82</v>
      </c>
      <c r="J127" s="12" t="s">
        <v>67</v>
      </c>
      <c r="K127" s="11" t="s">
        <v>83</v>
      </c>
      <c r="L127" s="11" t="s">
        <v>50</v>
      </c>
      <c r="M127" s="11" t="s">
        <v>108</v>
      </c>
      <c r="N127" s="13">
        <v>14744.93</v>
      </c>
      <c r="O127" s="13">
        <v>0</v>
      </c>
      <c r="P127" s="14">
        <v>14744.93</v>
      </c>
    </row>
    <row r="128" spans="1:16" ht="22.5">
      <c r="A128" s="11" t="s">
        <v>61</v>
      </c>
      <c r="B128" s="12" t="s">
        <v>46</v>
      </c>
      <c r="C128" s="12" t="s">
        <v>47</v>
      </c>
      <c r="D128" s="12" t="s">
        <v>99</v>
      </c>
      <c r="E128" s="11" t="s">
        <v>100</v>
      </c>
      <c r="F128" s="12" t="s">
        <v>80</v>
      </c>
      <c r="G128" s="11" t="s">
        <v>81</v>
      </c>
      <c r="H128" s="12" t="s">
        <v>48</v>
      </c>
      <c r="I128" s="11" t="s">
        <v>82</v>
      </c>
      <c r="J128" s="12" t="s">
        <v>67</v>
      </c>
      <c r="K128" s="11" t="s">
        <v>83</v>
      </c>
      <c r="L128" s="11" t="s">
        <v>50</v>
      </c>
      <c r="M128" s="11" t="s">
        <v>68</v>
      </c>
      <c r="N128" s="13">
        <v>130979.03</v>
      </c>
      <c r="O128" s="13">
        <v>0</v>
      </c>
      <c r="P128" s="14">
        <v>130979.03</v>
      </c>
    </row>
    <row r="129" spans="1:16" ht="22.5">
      <c r="A129" s="11" t="s">
        <v>61</v>
      </c>
      <c r="B129" s="12" t="s">
        <v>101</v>
      </c>
      <c r="C129" s="12" t="s">
        <v>47</v>
      </c>
      <c r="D129" s="12" t="s">
        <v>94</v>
      </c>
      <c r="E129" s="11" t="s">
        <v>95</v>
      </c>
      <c r="F129" s="12" t="s">
        <v>80</v>
      </c>
      <c r="G129" s="11" t="s">
        <v>81</v>
      </c>
      <c r="H129" s="12" t="s">
        <v>48</v>
      </c>
      <c r="I129" s="11" t="s">
        <v>82</v>
      </c>
      <c r="J129" s="12" t="s">
        <v>67</v>
      </c>
      <c r="K129" s="11" t="s">
        <v>83</v>
      </c>
      <c r="L129" s="11" t="s">
        <v>50</v>
      </c>
      <c r="M129" s="11" t="s">
        <v>107</v>
      </c>
      <c r="N129" s="13">
        <v>10735.2</v>
      </c>
      <c r="O129" s="13">
        <v>0</v>
      </c>
      <c r="P129" s="14">
        <v>10735.2</v>
      </c>
    </row>
    <row r="130" spans="1:16" ht="22.5">
      <c r="A130" s="11" t="s">
        <v>61</v>
      </c>
      <c r="B130" s="12" t="s">
        <v>103</v>
      </c>
      <c r="C130" s="12" t="s">
        <v>47</v>
      </c>
      <c r="D130" s="12" t="s">
        <v>94</v>
      </c>
      <c r="E130" s="11" t="s">
        <v>95</v>
      </c>
      <c r="F130" s="12" t="s">
        <v>80</v>
      </c>
      <c r="G130" s="11" t="s">
        <v>81</v>
      </c>
      <c r="H130" s="12" t="s">
        <v>48</v>
      </c>
      <c r="I130" s="11" t="s">
        <v>82</v>
      </c>
      <c r="J130" s="12" t="s">
        <v>67</v>
      </c>
      <c r="K130" s="11" t="s">
        <v>83</v>
      </c>
      <c r="L130" s="11" t="s">
        <v>50</v>
      </c>
      <c r="M130" s="11" t="s">
        <v>108</v>
      </c>
      <c r="N130" s="13">
        <v>14744.93</v>
      </c>
      <c r="O130" s="13">
        <v>0</v>
      </c>
      <c r="P130" s="14">
        <v>14744.93</v>
      </c>
    </row>
    <row r="131" spans="1:16" ht="22.5">
      <c r="A131" s="11" t="s">
        <v>62</v>
      </c>
      <c r="B131" s="12" t="s">
        <v>46</v>
      </c>
      <c r="C131" s="12" t="s">
        <v>47</v>
      </c>
      <c r="D131" s="12" t="s">
        <v>99</v>
      </c>
      <c r="E131" s="11" t="s">
        <v>100</v>
      </c>
      <c r="F131" s="12" t="s">
        <v>80</v>
      </c>
      <c r="G131" s="11" t="s">
        <v>81</v>
      </c>
      <c r="H131" s="12" t="s">
        <v>48</v>
      </c>
      <c r="I131" s="11" t="s">
        <v>82</v>
      </c>
      <c r="J131" s="12" t="s">
        <v>67</v>
      </c>
      <c r="K131" s="11" t="s">
        <v>83</v>
      </c>
      <c r="L131" s="11" t="s">
        <v>50</v>
      </c>
      <c r="M131" s="11" t="s">
        <v>68</v>
      </c>
      <c r="N131" s="13">
        <v>0</v>
      </c>
      <c r="O131" s="13">
        <v>33000.94</v>
      </c>
      <c r="P131" s="14">
        <v>-33000.94</v>
      </c>
    </row>
    <row r="132" spans="1:16" ht="22.5">
      <c r="A132" s="11" t="s">
        <v>62</v>
      </c>
      <c r="B132" s="12" t="s">
        <v>101</v>
      </c>
      <c r="C132" s="12" t="s">
        <v>47</v>
      </c>
      <c r="D132" s="12" t="s">
        <v>94</v>
      </c>
      <c r="E132" s="11" t="s">
        <v>95</v>
      </c>
      <c r="F132" s="12" t="s">
        <v>80</v>
      </c>
      <c r="G132" s="11" t="s">
        <v>81</v>
      </c>
      <c r="H132" s="12" t="s">
        <v>48</v>
      </c>
      <c r="I132" s="11" t="s">
        <v>82</v>
      </c>
      <c r="J132" s="12" t="s">
        <v>67</v>
      </c>
      <c r="K132" s="11" t="s">
        <v>83</v>
      </c>
      <c r="L132" s="11" t="s">
        <v>50</v>
      </c>
      <c r="M132" s="11" t="s">
        <v>107</v>
      </c>
      <c r="N132" s="13">
        <v>0</v>
      </c>
      <c r="O132" s="13">
        <v>2704.8</v>
      </c>
      <c r="P132" s="14">
        <v>-2704.8</v>
      </c>
    </row>
    <row r="133" spans="1:16" ht="22.5">
      <c r="A133" s="11" t="s">
        <v>62</v>
      </c>
      <c r="B133" s="12" t="s">
        <v>103</v>
      </c>
      <c r="C133" s="12" t="s">
        <v>47</v>
      </c>
      <c r="D133" s="12" t="s">
        <v>94</v>
      </c>
      <c r="E133" s="11" t="s">
        <v>95</v>
      </c>
      <c r="F133" s="12" t="s">
        <v>80</v>
      </c>
      <c r="G133" s="11" t="s">
        <v>81</v>
      </c>
      <c r="H133" s="12" t="s">
        <v>48</v>
      </c>
      <c r="I133" s="11" t="s">
        <v>82</v>
      </c>
      <c r="J133" s="12" t="s">
        <v>67</v>
      </c>
      <c r="K133" s="11" t="s">
        <v>83</v>
      </c>
      <c r="L133" s="11" t="s">
        <v>50</v>
      </c>
      <c r="M133" s="11" t="s">
        <v>108</v>
      </c>
      <c r="N133" s="13">
        <v>0</v>
      </c>
      <c r="O133" s="13">
        <v>3715.07</v>
      </c>
      <c r="P133" s="14">
        <v>-3715.07</v>
      </c>
    </row>
    <row r="134" spans="1:16" ht="22.5">
      <c r="A134" s="15"/>
      <c r="B134" s="16"/>
      <c r="C134" s="16"/>
      <c r="D134" s="16"/>
      <c r="E134" s="15"/>
      <c r="F134" s="16"/>
      <c r="G134" s="15"/>
      <c r="H134" s="16"/>
      <c r="I134" s="15"/>
      <c r="J134" s="17" t="s">
        <v>69</v>
      </c>
      <c r="K134" s="15"/>
      <c r="L134" s="15"/>
      <c r="M134" s="15"/>
      <c r="N134" s="18">
        <v>1216659.68</v>
      </c>
      <c r="O134" s="18">
        <v>39420.81</v>
      </c>
      <c r="P134" s="19">
        <v>1177238.8700000001</v>
      </c>
    </row>
    <row r="135" spans="1:16" ht="22.5">
      <c r="A135" s="11" t="s">
        <v>45</v>
      </c>
      <c r="B135" s="12" t="s">
        <v>46</v>
      </c>
      <c r="C135" s="12" t="s">
        <v>47</v>
      </c>
      <c r="D135" s="12" t="s">
        <v>99</v>
      </c>
      <c r="E135" s="11" t="s">
        <v>100</v>
      </c>
      <c r="F135" s="12" t="s">
        <v>80</v>
      </c>
      <c r="G135" s="11" t="s">
        <v>81</v>
      </c>
      <c r="H135" s="12" t="s">
        <v>48</v>
      </c>
      <c r="I135" s="11" t="s">
        <v>82</v>
      </c>
      <c r="J135" s="12" t="s">
        <v>70</v>
      </c>
      <c r="K135" s="11" t="s">
        <v>83</v>
      </c>
      <c r="L135" s="11" t="s">
        <v>50</v>
      </c>
      <c r="M135" s="11" t="s">
        <v>71</v>
      </c>
      <c r="N135" s="13">
        <v>118748.86</v>
      </c>
      <c r="O135" s="13">
        <v>0</v>
      </c>
      <c r="P135" s="14">
        <v>118748.86</v>
      </c>
    </row>
    <row r="136" spans="1:16" ht="22.5">
      <c r="A136" s="11" t="s">
        <v>45</v>
      </c>
      <c r="B136" s="12" t="s">
        <v>101</v>
      </c>
      <c r="C136" s="12" t="s">
        <v>47</v>
      </c>
      <c r="D136" s="12" t="s">
        <v>94</v>
      </c>
      <c r="E136" s="11" t="s">
        <v>95</v>
      </c>
      <c r="F136" s="12" t="s">
        <v>80</v>
      </c>
      <c r="G136" s="11" t="s">
        <v>81</v>
      </c>
      <c r="H136" s="12" t="s">
        <v>48</v>
      </c>
      <c r="I136" s="11" t="s">
        <v>82</v>
      </c>
      <c r="J136" s="12" t="s">
        <v>70</v>
      </c>
      <c r="K136" s="11" t="s">
        <v>83</v>
      </c>
      <c r="L136" s="11" t="s">
        <v>50</v>
      </c>
      <c r="M136" s="11" t="s">
        <v>109</v>
      </c>
      <c r="N136" s="13">
        <v>9732.7999999999993</v>
      </c>
      <c r="O136" s="13">
        <v>0</v>
      </c>
      <c r="P136" s="14">
        <v>9732.7999999999993</v>
      </c>
    </row>
    <row r="137" spans="1:16" ht="22.5">
      <c r="A137" s="11" t="s">
        <v>45</v>
      </c>
      <c r="B137" s="12" t="s">
        <v>103</v>
      </c>
      <c r="C137" s="12" t="s">
        <v>47</v>
      </c>
      <c r="D137" s="12" t="s">
        <v>94</v>
      </c>
      <c r="E137" s="11" t="s">
        <v>95</v>
      </c>
      <c r="F137" s="12" t="s">
        <v>80</v>
      </c>
      <c r="G137" s="11" t="s">
        <v>81</v>
      </c>
      <c r="H137" s="12" t="s">
        <v>48</v>
      </c>
      <c r="I137" s="11" t="s">
        <v>82</v>
      </c>
      <c r="J137" s="12" t="s">
        <v>70</v>
      </c>
      <c r="K137" s="11" t="s">
        <v>83</v>
      </c>
      <c r="L137" s="11" t="s">
        <v>50</v>
      </c>
      <c r="M137" s="11" t="s">
        <v>110</v>
      </c>
      <c r="N137" s="13">
        <v>13368.12</v>
      </c>
      <c r="O137" s="13">
        <v>0</v>
      </c>
      <c r="P137" s="14">
        <v>13368.12</v>
      </c>
    </row>
    <row r="138" spans="1:16" ht="22.5">
      <c r="A138" s="11" t="s">
        <v>52</v>
      </c>
      <c r="B138" s="12" t="s">
        <v>46</v>
      </c>
      <c r="C138" s="12" t="s">
        <v>47</v>
      </c>
      <c r="D138" s="12" t="s">
        <v>99</v>
      </c>
      <c r="E138" s="11" t="s">
        <v>100</v>
      </c>
      <c r="F138" s="12" t="s">
        <v>80</v>
      </c>
      <c r="G138" s="11" t="s">
        <v>81</v>
      </c>
      <c r="H138" s="12" t="s">
        <v>48</v>
      </c>
      <c r="I138" s="11" t="s">
        <v>82</v>
      </c>
      <c r="J138" s="12" t="s">
        <v>70</v>
      </c>
      <c r="K138" s="11" t="s">
        <v>83</v>
      </c>
      <c r="L138" s="11" t="s">
        <v>50</v>
      </c>
      <c r="M138" s="11" t="s">
        <v>71</v>
      </c>
      <c r="N138" s="13">
        <v>118748.86</v>
      </c>
      <c r="O138" s="13">
        <v>0</v>
      </c>
      <c r="P138" s="14">
        <v>118748.86</v>
      </c>
    </row>
    <row r="139" spans="1:16" ht="22.5">
      <c r="A139" s="11" t="s">
        <v>52</v>
      </c>
      <c r="B139" s="12" t="s">
        <v>101</v>
      </c>
      <c r="C139" s="12" t="s">
        <v>47</v>
      </c>
      <c r="D139" s="12" t="s">
        <v>94</v>
      </c>
      <c r="E139" s="11" t="s">
        <v>95</v>
      </c>
      <c r="F139" s="12" t="s">
        <v>80</v>
      </c>
      <c r="G139" s="11" t="s">
        <v>81</v>
      </c>
      <c r="H139" s="12" t="s">
        <v>48</v>
      </c>
      <c r="I139" s="11" t="s">
        <v>82</v>
      </c>
      <c r="J139" s="12" t="s">
        <v>70</v>
      </c>
      <c r="K139" s="11" t="s">
        <v>83</v>
      </c>
      <c r="L139" s="11" t="s">
        <v>50</v>
      </c>
      <c r="M139" s="11" t="s">
        <v>109</v>
      </c>
      <c r="N139" s="13">
        <v>9732.7999999999993</v>
      </c>
      <c r="O139" s="13">
        <v>0</v>
      </c>
      <c r="P139" s="14">
        <v>9732.7999999999993</v>
      </c>
    </row>
    <row r="140" spans="1:16" ht="22.5">
      <c r="A140" s="11" t="s">
        <v>52</v>
      </c>
      <c r="B140" s="12" t="s">
        <v>103</v>
      </c>
      <c r="C140" s="12" t="s">
        <v>47</v>
      </c>
      <c r="D140" s="12" t="s">
        <v>94</v>
      </c>
      <c r="E140" s="11" t="s">
        <v>95</v>
      </c>
      <c r="F140" s="12" t="s">
        <v>80</v>
      </c>
      <c r="G140" s="11" t="s">
        <v>81</v>
      </c>
      <c r="H140" s="12" t="s">
        <v>48</v>
      </c>
      <c r="I140" s="11" t="s">
        <v>82</v>
      </c>
      <c r="J140" s="12" t="s">
        <v>70</v>
      </c>
      <c r="K140" s="11" t="s">
        <v>83</v>
      </c>
      <c r="L140" s="11" t="s">
        <v>50</v>
      </c>
      <c r="M140" s="11" t="s">
        <v>110</v>
      </c>
      <c r="N140" s="13">
        <v>13368.12</v>
      </c>
      <c r="O140" s="13">
        <v>0</v>
      </c>
      <c r="P140" s="14">
        <v>13368.12</v>
      </c>
    </row>
    <row r="141" spans="1:16" ht="22.5">
      <c r="A141" s="11" t="s">
        <v>53</v>
      </c>
      <c r="B141" s="12" t="s">
        <v>46</v>
      </c>
      <c r="C141" s="12" t="s">
        <v>47</v>
      </c>
      <c r="D141" s="12" t="s">
        <v>99</v>
      </c>
      <c r="E141" s="11" t="s">
        <v>100</v>
      </c>
      <c r="F141" s="12" t="s">
        <v>80</v>
      </c>
      <c r="G141" s="11" t="s">
        <v>81</v>
      </c>
      <c r="H141" s="12" t="s">
        <v>48</v>
      </c>
      <c r="I141" s="11" t="s">
        <v>82</v>
      </c>
      <c r="J141" s="12" t="s">
        <v>70</v>
      </c>
      <c r="K141" s="11" t="s">
        <v>83</v>
      </c>
      <c r="L141" s="11" t="s">
        <v>50</v>
      </c>
      <c r="M141" s="11" t="s">
        <v>71</v>
      </c>
      <c r="N141" s="13">
        <v>118748.86</v>
      </c>
      <c r="O141" s="13">
        <v>0</v>
      </c>
      <c r="P141" s="14">
        <v>118748.86</v>
      </c>
    </row>
    <row r="142" spans="1:16" ht="22.5">
      <c r="A142" s="11" t="s">
        <v>53</v>
      </c>
      <c r="B142" s="12" t="s">
        <v>101</v>
      </c>
      <c r="C142" s="12" t="s">
        <v>47</v>
      </c>
      <c r="D142" s="12" t="s">
        <v>94</v>
      </c>
      <c r="E142" s="11" t="s">
        <v>95</v>
      </c>
      <c r="F142" s="12" t="s">
        <v>80</v>
      </c>
      <c r="G142" s="11" t="s">
        <v>81</v>
      </c>
      <c r="H142" s="12" t="s">
        <v>48</v>
      </c>
      <c r="I142" s="11" t="s">
        <v>82</v>
      </c>
      <c r="J142" s="12" t="s">
        <v>70</v>
      </c>
      <c r="K142" s="11" t="s">
        <v>83</v>
      </c>
      <c r="L142" s="11" t="s">
        <v>50</v>
      </c>
      <c r="M142" s="11" t="s">
        <v>109</v>
      </c>
      <c r="N142" s="13">
        <v>9732.7999999999993</v>
      </c>
      <c r="O142" s="13">
        <v>0</v>
      </c>
      <c r="P142" s="14">
        <v>9732.7999999999993</v>
      </c>
    </row>
    <row r="143" spans="1:16" ht="22.5">
      <c r="A143" s="11" t="s">
        <v>53</v>
      </c>
      <c r="B143" s="12" t="s">
        <v>103</v>
      </c>
      <c r="C143" s="12" t="s">
        <v>47</v>
      </c>
      <c r="D143" s="12" t="s">
        <v>94</v>
      </c>
      <c r="E143" s="11" t="s">
        <v>95</v>
      </c>
      <c r="F143" s="12" t="s">
        <v>80</v>
      </c>
      <c r="G143" s="11" t="s">
        <v>81</v>
      </c>
      <c r="H143" s="12" t="s">
        <v>48</v>
      </c>
      <c r="I143" s="11" t="s">
        <v>82</v>
      </c>
      <c r="J143" s="12" t="s">
        <v>70</v>
      </c>
      <c r="K143" s="11" t="s">
        <v>83</v>
      </c>
      <c r="L143" s="11" t="s">
        <v>50</v>
      </c>
      <c r="M143" s="11" t="s">
        <v>110</v>
      </c>
      <c r="N143" s="13">
        <v>13368.12</v>
      </c>
      <c r="O143" s="13">
        <v>0</v>
      </c>
      <c r="P143" s="14">
        <v>13368.12</v>
      </c>
    </row>
    <row r="144" spans="1:16" ht="22.5">
      <c r="A144" s="11" t="s">
        <v>54</v>
      </c>
      <c r="B144" s="12" t="s">
        <v>46</v>
      </c>
      <c r="C144" s="12" t="s">
        <v>47</v>
      </c>
      <c r="D144" s="12" t="s">
        <v>99</v>
      </c>
      <c r="E144" s="11" t="s">
        <v>100</v>
      </c>
      <c r="F144" s="12" t="s">
        <v>80</v>
      </c>
      <c r="G144" s="11" t="s">
        <v>81</v>
      </c>
      <c r="H144" s="12" t="s">
        <v>48</v>
      </c>
      <c r="I144" s="11" t="s">
        <v>82</v>
      </c>
      <c r="J144" s="12" t="s">
        <v>70</v>
      </c>
      <c r="K144" s="11" t="s">
        <v>83</v>
      </c>
      <c r="L144" s="11" t="s">
        <v>50</v>
      </c>
      <c r="M144" s="11" t="s">
        <v>71</v>
      </c>
      <c r="N144" s="13">
        <v>118748.86</v>
      </c>
      <c r="O144" s="13">
        <v>0</v>
      </c>
      <c r="P144" s="14">
        <v>118748.86</v>
      </c>
    </row>
    <row r="145" spans="1:16" ht="22.5">
      <c r="A145" s="11" t="s">
        <v>54</v>
      </c>
      <c r="B145" s="12" t="s">
        <v>101</v>
      </c>
      <c r="C145" s="12" t="s">
        <v>47</v>
      </c>
      <c r="D145" s="12" t="s">
        <v>94</v>
      </c>
      <c r="E145" s="11" t="s">
        <v>95</v>
      </c>
      <c r="F145" s="12" t="s">
        <v>80</v>
      </c>
      <c r="G145" s="11" t="s">
        <v>81</v>
      </c>
      <c r="H145" s="12" t="s">
        <v>48</v>
      </c>
      <c r="I145" s="11" t="s">
        <v>82</v>
      </c>
      <c r="J145" s="12" t="s">
        <v>70</v>
      </c>
      <c r="K145" s="11" t="s">
        <v>83</v>
      </c>
      <c r="L145" s="11" t="s">
        <v>50</v>
      </c>
      <c r="M145" s="11" t="s">
        <v>109</v>
      </c>
      <c r="N145" s="13">
        <v>9732.7999999999993</v>
      </c>
      <c r="O145" s="13">
        <v>0</v>
      </c>
      <c r="P145" s="14">
        <v>9732.7999999999993</v>
      </c>
    </row>
    <row r="146" spans="1:16" ht="22.5">
      <c r="A146" s="11" t="s">
        <v>54</v>
      </c>
      <c r="B146" s="12" t="s">
        <v>103</v>
      </c>
      <c r="C146" s="12" t="s">
        <v>47</v>
      </c>
      <c r="D146" s="12" t="s">
        <v>94</v>
      </c>
      <c r="E146" s="11" t="s">
        <v>95</v>
      </c>
      <c r="F146" s="12" t="s">
        <v>80</v>
      </c>
      <c r="G146" s="11" t="s">
        <v>81</v>
      </c>
      <c r="H146" s="12" t="s">
        <v>48</v>
      </c>
      <c r="I146" s="11" t="s">
        <v>82</v>
      </c>
      <c r="J146" s="12" t="s">
        <v>70</v>
      </c>
      <c r="K146" s="11" t="s">
        <v>83</v>
      </c>
      <c r="L146" s="11" t="s">
        <v>50</v>
      </c>
      <c r="M146" s="11" t="s">
        <v>110</v>
      </c>
      <c r="N146" s="13">
        <v>13368.12</v>
      </c>
      <c r="O146" s="13">
        <v>0</v>
      </c>
      <c r="P146" s="14">
        <v>13368.12</v>
      </c>
    </row>
    <row r="147" spans="1:16" ht="22.5">
      <c r="A147" s="11" t="s">
        <v>55</v>
      </c>
      <c r="B147" s="12" t="s">
        <v>46</v>
      </c>
      <c r="C147" s="12" t="s">
        <v>47</v>
      </c>
      <c r="D147" s="12" t="s">
        <v>99</v>
      </c>
      <c r="E147" s="11" t="s">
        <v>100</v>
      </c>
      <c r="F147" s="12" t="s">
        <v>80</v>
      </c>
      <c r="G147" s="11" t="s">
        <v>81</v>
      </c>
      <c r="H147" s="12" t="s">
        <v>48</v>
      </c>
      <c r="I147" s="11" t="s">
        <v>82</v>
      </c>
      <c r="J147" s="12" t="s">
        <v>70</v>
      </c>
      <c r="K147" s="11" t="s">
        <v>83</v>
      </c>
      <c r="L147" s="11" t="s">
        <v>50</v>
      </c>
      <c r="M147" s="11" t="s">
        <v>71</v>
      </c>
      <c r="N147" s="13">
        <v>118748.86</v>
      </c>
      <c r="O147" s="13">
        <v>0</v>
      </c>
      <c r="P147" s="14">
        <v>118748.86</v>
      </c>
    </row>
    <row r="148" spans="1:16" ht="22.5">
      <c r="A148" s="11" t="s">
        <v>55</v>
      </c>
      <c r="B148" s="12" t="s">
        <v>101</v>
      </c>
      <c r="C148" s="12" t="s">
        <v>47</v>
      </c>
      <c r="D148" s="12" t="s">
        <v>94</v>
      </c>
      <c r="E148" s="11" t="s">
        <v>95</v>
      </c>
      <c r="F148" s="12" t="s">
        <v>80</v>
      </c>
      <c r="G148" s="11" t="s">
        <v>81</v>
      </c>
      <c r="H148" s="12" t="s">
        <v>48</v>
      </c>
      <c r="I148" s="11" t="s">
        <v>82</v>
      </c>
      <c r="J148" s="12" t="s">
        <v>70</v>
      </c>
      <c r="K148" s="11" t="s">
        <v>83</v>
      </c>
      <c r="L148" s="11" t="s">
        <v>50</v>
      </c>
      <c r="M148" s="11" t="s">
        <v>109</v>
      </c>
      <c r="N148" s="13">
        <v>9732.7999999999993</v>
      </c>
      <c r="O148" s="13">
        <v>0</v>
      </c>
      <c r="P148" s="14">
        <v>9732.7999999999993</v>
      </c>
    </row>
    <row r="149" spans="1:16" ht="22.5">
      <c r="A149" s="11" t="s">
        <v>55</v>
      </c>
      <c r="B149" s="12" t="s">
        <v>103</v>
      </c>
      <c r="C149" s="12" t="s">
        <v>47</v>
      </c>
      <c r="D149" s="12" t="s">
        <v>94</v>
      </c>
      <c r="E149" s="11" t="s">
        <v>95</v>
      </c>
      <c r="F149" s="12" t="s">
        <v>80</v>
      </c>
      <c r="G149" s="11" t="s">
        <v>81</v>
      </c>
      <c r="H149" s="12" t="s">
        <v>48</v>
      </c>
      <c r="I149" s="11" t="s">
        <v>82</v>
      </c>
      <c r="J149" s="12" t="s">
        <v>70</v>
      </c>
      <c r="K149" s="11" t="s">
        <v>83</v>
      </c>
      <c r="L149" s="11" t="s">
        <v>50</v>
      </c>
      <c r="M149" s="11" t="s">
        <v>110</v>
      </c>
      <c r="N149" s="13">
        <v>13368.12</v>
      </c>
      <c r="O149" s="13">
        <v>0</v>
      </c>
      <c r="P149" s="14">
        <v>13368.12</v>
      </c>
    </row>
    <row r="150" spans="1:16" ht="22.5">
      <c r="A150" s="11" t="s">
        <v>56</v>
      </c>
      <c r="B150" s="12" t="s">
        <v>46</v>
      </c>
      <c r="C150" s="12" t="s">
        <v>47</v>
      </c>
      <c r="D150" s="12" t="s">
        <v>99</v>
      </c>
      <c r="E150" s="11" t="s">
        <v>100</v>
      </c>
      <c r="F150" s="12" t="s">
        <v>80</v>
      </c>
      <c r="G150" s="11" t="s">
        <v>81</v>
      </c>
      <c r="H150" s="12" t="s">
        <v>48</v>
      </c>
      <c r="I150" s="11" t="s">
        <v>82</v>
      </c>
      <c r="J150" s="12" t="s">
        <v>70</v>
      </c>
      <c r="K150" s="11" t="s">
        <v>83</v>
      </c>
      <c r="L150" s="11" t="s">
        <v>50</v>
      </c>
      <c r="M150" s="11" t="s">
        <v>71</v>
      </c>
      <c r="N150" s="13">
        <v>118748.86</v>
      </c>
      <c r="O150" s="13">
        <v>0</v>
      </c>
      <c r="P150" s="14">
        <v>118748.86</v>
      </c>
    </row>
    <row r="151" spans="1:16" ht="22.5">
      <c r="A151" s="11" t="s">
        <v>56</v>
      </c>
      <c r="B151" s="12" t="s">
        <v>101</v>
      </c>
      <c r="C151" s="12" t="s">
        <v>47</v>
      </c>
      <c r="D151" s="12" t="s">
        <v>94</v>
      </c>
      <c r="E151" s="11" t="s">
        <v>95</v>
      </c>
      <c r="F151" s="12" t="s">
        <v>80</v>
      </c>
      <c r="G151" s="11" t="s">
        <v>81</v>
      </c>
      <c r="H151" s="12" t="s">
        <v>48</v>
      </c>
      <c r="I151" s="11" t="s">
        <v>82</v>
      </c>
      <c r="J151" s="12" t="s">
        <v>70</v>
      </c>
      <c r="K151" s="11" t="s">
        <v>83</v>
      </c>
      <c r="L151" s="11" t="s">
        <v>50</v>
      </c>
      <c r="M151" s="11" t="s">
        <v>109</v>
      </c>
      <c r="N151" s="13">
        <v>9732.7999999999993</v>
      </c>
      <c r="O151" s="13">
        <v>0</v>
      </c>
      <c r="P151" s="14">
        <v>9732.7999999999993</v>
      </c>
    </row>
    <row r="152" spans="1:16" ht="22.5">
      <c r="A152" s="11" t="s">
        <v>56</v>
      </c>
      <c r="B152" s="12" t="s">
        <v>103</v>
      </c>
      <c r="C152" s="12" t="s">
        <v>47</v>
      </c>
      <c r="D152" s="12" t="s">
        <v>94</v>
      </c>
      <c r="E152" s="11" t="s">
        <v>95</v>
      </c>
      <c r="F152" s="12" t="s">
        <v>80</v>
      </c>
      <c r="G152" s="11" t="s">
        <v>81</v>
      </c>
      <c r="H152" s="12" t="s">
        <v>48</v>
      </c>
      <c r="I152" s="11" t="s">
        <v>82</v>
      </c>
      <c r="J152" s="12" t="s">
        <v>70</v>
      </c>
      <c r="K152" s="11" t="s">
        <v>83</v>
      </c>
      <c r="L152" s="11" t="s">
        <v>50</v>
      </c>
      <c r="M152" s="11" t="s">
        <v>110</v>
      </c>
      <c r="N152" s="13">
        <v>13368.12</v>
      </c>
      <c r="O152" s="13">
        <v>0</v>
      </c>
      <c r="P152" s="14">
        <v>13368.12</v>
      </c>
    </row>
    <row r="153" spans="1:16" ht="22.5">
      <c r="A153" s="11" t="s">
        <v>57</v>
      </c>
      <c r="B153" s="12" t="s">
        <v>46</v>
      </c>
      <c r="C153" s="12" t="s">
        <v>47</v>
      </c>
      <c r="D153" s="12" t="s">
        <v>99</v>
      </c>
      <c r="E153" s="11" t="s">
        <v>100</v>
      </c>
      <c r="F153" s="12" t="s">
        <v>80</v>
      </c>
      <c r="G153" s="11" t="s">
        <v>81</v>
      </c>
      <c r="H153" s="12" t="s">
        <v>48</v>
      </c>
      <c r="I153" s="11" t="s">
        <v>82</v>
      </c>
      <c r="J153" s="12" t="s">
        <v>70</v>
      </c>
      <c r="K153" s="11" t="s">
        <v>83</v>
      </c>
      <c r="L153" s="11" t="s">
        <v>50</v>
      </c>
      <c r="M153" s="11" t="s">
        <v>71</v>
      </c>
      <c r="N153" s="13">
        <v>119295.44</v>
      </c>
      <c r="O153" s="13">
        <v>0</v>
      </c>
      <c r="P153" s="14">
        <v>119295.44</v>
      </c>
    </row>
    <row r="154" spans="1:16" ht="22.5">
      <c r="A154" s="11" t="s">
        <v>57</v>
      </c>
      <c r="B154" s="12" t="s">
        <v>101</v>
      </c>
      <c r="C154" s="12" t="s">
        <v>47</v>
      </c>
      <c r="D154" s="12" t="s">
        <v>94</v>
      </c>
      <c r="E154" s="11" t="s">
        <v>95</v>
      </c>
      <c r="F154" s="12" t="s">
        <v>80</v>
      </c>
      <c r="G154" s="11" t="s">
        <v>81</v>
      </c>
      <c r="H154" s="12" t="s">
        <v>48</v>
      </c>
      <c r="I154" s="11" t="s">
        <v>82</v>
      </c>
      <c r="J154" s="12" t="s">
        <v>70</v>
      </c>
      <c r="K154" s="11" t="s">
        <v>83</v>
      </c>
      <c r="L154" s="11" t="s">
        <v>50</v>
      </c>
      <c r="M154" s="11" t="s">
        <v>109</v>
      </c>
      <c r="N154" s="13">
        <v>9777.6</v>
      </c>
      <c r="O154" s="13">
        <v>0</v>
      </c>
      <c r="P154" s="14">
        <v>9777.6</v>
      </c>
    </row>
    <row r="155" spans="1:16" ht="22.5">
      <c r="A155" s="11" t="s">
        <v>57</v>
      </c>
      <c r="B155" s="12" t="s">
        <v>103</v>
      </c>
      <c r="C155" s="12" t="s">
        <v>47</v>
      </c>
      <c r="D155" s="12" t="s">
        <v>94</v>
      </c>
      <c r="E155" s="11" t="s">
        <v>95</v>
      </c>
      <c r="F155" s="12" t="s">
        <v>80</v>
      </c>
      <c r="G155" s="11" t="s">
        <v>81</v>
      </c>
      <c r="H155" s="12" t="s">
        <v>48</v>
      </c>
      <c r="I155" s="11" t="s">
        <v>82</v>
      </c>
      <c r="J155" s="12" t="s">
        <v>70</v>
      </c>
      <c r="K155" s="11" t="s">
        <v>83</v>
      </c>
      <c r="L155" s="11" t="s">
        <v>50</v>
      </c>
      <c r="M155" s="11" t="s">
        <v>110</v>
      </c>
      <c r="N155" s="13">
        <v>13429.65</v>
      </c>
      <c r="O155" s="13">
        <v>0</v>
      </c>
      <c r="P155" s="14">
        <v>13429.65</v>
      </c>
    </row>
    <row r="156" spans="1:16" ht="22.5">
      <c r="A156" s="11" t="s">
        <v>58</v>
      </c>
      <c r="B156" s="12" t="s">
        <v>46</v>
      </c>
      <c r="C156" s="12" t="s">
        <v>47</v>
      </c>
      <c r="D156" s="12" t="s">
        <v>99</v>
      </c>
      <c r="E156" s="11" t="s">
        <v>100</v>
      </c>
      <c r="F156" s="12" t="s">
        <v>80</v>
      </c>
      <c r="G156" s="11" t="s">
        <v>81</v>
      </c>
      <c r="H156" s="12" t="s">
        <v>48</v>
      </c>
      <c r="I156" s="11" t="s">
        <v>82</v>
      </c>
      <c r="J156" s="12" t="s">
        <v>70</v>
      </c>
      <c r="K156" s="11" t="s">
        <v>83</v>
      </c>
      <c r="L156" s="11" t="s">
        <v>50</v>
      </c>
      <c r="M156" s="11" t="s">
        <v>71</v>
      </c>
      <c r="N156" s="13">
        <v>119295.44</v>
      </c>
      <c r="O156" s="13">
        <v>0</v>
      </c>
      <c r="P156" s="14">
        <v>119295.44</v>
      </c>
    </row>
    <row r="157" spans="1:16" ht="22.5">
      <c r="A157" s="11" t="s">
        <v>58</v>
      </c>
      <c r="B157" s="12" t="s">
        <v>101</v>
      </c>
      <c r="C157" s="12" t="s">
        <v>47</v>
      </c>
      <c r="D157" s="12" t="s">
        <v>94</v>
      </c>
      <c r="E157" s="11" t="s">
        <v>95</v>
      </c>
      <c r="F157" s="12" t="s">
        <v>80</v>
      </c>
      <c r="G157" s="11" t="s">
        <v>81</v>
      </c>
      <c r="H157" s="12" t="s">
        <v>48</v>
      </c>
      <c r="I157" s="11" t="s">
        <v>82</v>
      </c>
      <c r="J157" s="12" t="s">
        <v>70</v>
      </c>
      <c r="K157" s="11" t="s">
        <v>83</v>
      </c>
      <c r="L157" s="11" t="s">
        <v>50</v>
      </c>
      <c r="M157" s="11" t="s">
        <v>109</v>
      </c>
      <c r="N157" s="13">
        <v>9777.6</v>
      </c>
      <c r="O157" s="13">
        <v>0</v>
      </c>
      <c r="P157" s="14">
        <v>9777.6</v>
      </c>
    </row>
    <row r="158" spans="1:16" ht="22.5">
      <c r="A158" s="11" t="s">
        <v>58</v>
      </c>
      <c r="B158" s="12" t="s">
        <v>103</v>
      </c>
      <c r="C158" s="12" t="s">
        <v>47</v>
      </c>
      <c r="D158" s="12" t="s">
        <v>94</v>
      </c>
      <c r="E158" s="11" t="s">
        <v>95</v>
      </c>
      <c r="F158" s="12" t="s">
        <v>80</v>
      </c>
      <c r="G158" s="11" t="s">
        <v>81</v>
      </c>
      <c r="H158" s="12" t="s">
        <v>48</v>
      </c>
      <c r="I158" s="11" t="s">
        <v>82</v>
      </c>
      <c r="J158" s="12" t="s">
        <v>70</v>
      </c>
      <c r="K158" s="11" t="s">
        <v>83</v>
      </c>
      <c r="L158" s="11" t="s">
        <v>50</v>
      </c>
      <c r="M158" s="11" t="s">
        <v>110</v>
      </c>
      <c r="N158" s="13">
        <v>13429.65</v>
      </c>
      <c r="O158" s="13">
        <v>0</v>
      </c>
      <c r="P158" s="14">
        <v>13429.65</v>
      </c>
    </row>
    <row r="159" spans="1:16" ht="22.5">
      <c r="A159" s="11" t="s">
        <v>59</v>
      </c>
      <c r="B159" s="12" t="s">
        <v>46</v>
      </c>
      <c r="C159" s="12" t="s">
        <v>47</v>
      </c>
      <c r="D159" s="12" t="s">
        <v>99</v>
      </c>
      <c r="E159" s="11" t="s">
        <v>100</v>
      </c>
      <c r="F159" s="12" t="s">
        <v>80</v>
      </c>
      <c r="G159" s="11" t="s">
        <v>81</v>
      </c>
      <c r="H159" s="12" t="s">
        <v>48</v>
      </c>
      <c r="I159" s="11" t="s">
        <v>82</v>
      </c>
      <c r="J159" s="12" t="s">
        <v>70</v>
      </c>
      <c r="K159" s="11" t="s">
        <v>83</v>
      </c>
      <c r="L159" s="11" t="s">
        <v>50</v>
      </c>
      <c r="M159" s="11" t="s">
        <v>71</v>
      </c>
      <c r="N159" s="13">
        <v>119295.44</v>
      </c>
      <c r="O159" s="13">
        <v>0</v>
      </c>
      <c r="P159" s="14">
        <v>119295.44</v>
      </c>
    </row>
    <row r="160" spans="1:16" ht="22.5">
      <c r="A160" s="11" t="s">
        <v>59</v>
      </c>
      <c r="B160" s="12" t="s">
        <v>101</v>
      </c>
      <c r="C160" s="12" t="s">
        <v>47</v>
      </c>
      <c r="D160" s="12" t="s">
        <v>94</v>
      </c>
      <c r="E160" s="11" t="s">
        <v>95</v>
      </c>
      <c r="F160" s="12" t="s">
        <v>80</v>
      </c>
      <c r="G160" s="11" t="s">
        <v>81</v>
      </c>
      <c r="H160" s="12" t="s">
        <v>48</v>
      </c>
      <c r="I160" s="11" t="s">
        <v>82</v>
      </c>
      <c r="J160" s="12" t="s">
        <v>70</v>
      </c>
      <c r="K160" s="11" t="s">
        <v>83</v>
      </c>
      <c r="L160" s="11" t="s">
        <v>50</v>
      </c>
      <c r="M160" s="11" t="s">
        <v>109</v>
      </c>
      <c r="N160" s="13">
        <v>9777.6</v>
      </c>
      <c r="O160" s="13">
        <v>0</v>
      </c>
      <c r="P160" s="14">
        <v>9777.6</v>
      </c>
    </row>
    <row r="161" spans="1:16" ht="22.5">
      <c r="A161" s="11" t="s">
        <v>59</v>
      </c>
      <c r="B161" s="12" t="s">
        <v>103</v>
      </c>
      <c r="C161" s="12" t="s">
        <v>47</v>
      </c>
      <c r="D161" s="12" t="s">
        <v>94</v>
      </c>
      <c r="E161" s="11" t="s">
        <v>95</v>
      </c>
      <c r="F161" s="12" t="s">
        <v>80</v>
      </c>
      <c r="G161" s="11" t="s">
        <v>81</v>
      </c>
      <c r="H161" s="12" t="s">
        <v>48</v>
      </c>
      <c r="I161" s="11" t="s">
        <v>82</v>
      </c>
      <c r="J161" s="12" t="s">
        <v>70</v>
      </c>
      <c r="K161" s="11" t="s">
        <v>83</v>
      </c>
      <c r="L161" s="11" t="s">
        <v>50</v>
      </c>
      <c r="M161" s="11" t="s">
        <v>110</v>
      </c>
      <c r="N161" s="13">
        <v>13429.65</v>
      </c>
      <c r="O161" s="13">
        <v>0</v>
      </c>
      <c r="P161" s="14">
        <v>13429.65</v>
      </c>
    </row>
    <row r="162" spans="1:16" ht="22.5">
      <c r="A162" s="11" t="s">
        <v>60</v>
      </c>
      <c r="B162" s="12" t="s">
        <v>46</v>
      </c>
      <c r="C162" s="12" t="s">
        <v>47</v>
      </c>
      <c r="D162" s="12" t="s">
        <v>99</v>
      </c>
      <c r="E162" s="11" t="s">
        <v>100</v>
      </c>
      <c r="F162" s="12" t="s">
        <v>80</v>
      </c>
      <c r="G162" s="11" t="s">
        <v>81</v>
      </c>
      <c r="H162" s="12" t="s">
        <v>48</v>
      </c>
      <c r="I162" s="11" t="s">
        <v>82</v>
      </c>
      <c r="J162" s="12" t="s">
        <v>70</v>
      </c>
      <c r="K162" s="11" t="s">
        <v>83</v>
      </c>
      <c r="L162" s="11" t="s">
        <v>50</v>
      </c>
      <c r="M162" s="11" t="s">
        <v>71</v>
      </c>
      <c r="N162" s="13">
        <v>119295.44</v>
      </c>
      <c r="O162" s="13">
        <v>0</v>
      </c>
      <c r="P162" s="14">
        <v>119295.44</v>
      </c>
    </row>
    <row r="163" spans="1:16" ht="22.5">
      <c r="A163" s="11" t="s">
        <v>60</v>
      </c>
      <c r="B163" s="12" t="s">
        <v>101</v>
      </c>
      <c r="C163" s="12" t="s">
        <v>47</v>
      </c>
      <c r="D163" s="12" t="s">
        <v>94</v>
      </c>
      <c r="E163" s="11" t="s">
        <v>95</v>
      </c>
      <c r="F163" s="12" t="s">
        <v>80</v>
      </c>
      <c r="G163" s="11" t="s">
        <v>81</v>
      </c>
      <c r="H163" s="12" t="s">
        <v>48</v>
      </c>
      <c r="I163" s="11" t="s">
        <v>82</v>
      </c>
      <c r="J163" s="12" t="s">
        <v>70</v>
      </c>
      <c r="K163" s="11" t="s">
        <v>83</v>
      </c>
      <c r="L163" s="11" t="s">
        <v>50</v>
      </c>
      <c r="M163" s="11" t="s">
        <v>109</v>
      </c>
      <c r="N163" s="13">
        <v>9777.6</v>
      </c>
      <c r="O163" s="13">
        <v>0</v>
      </c>
      <c r="P163" s="14">
        <v>9777.6</v>
      </c>
    </row>
    <row r="164" spans="1:16" ht="22.5">
      <c r="A164" s="11" t="s">
        <v>60</v>
      </c>
      <c r="B164" s="12" t="s">
        <v>103</v>
      </c>
      <c r="C164" s="12" t="s">
        <v>47</v>
      </c>
      <c r="D164" s="12" t="s">
        <v>94</v>
      </c>
      <c r="E164" s="11" t="s">
        <v>95</v>
      </c>
      <c r="F164" s="12" t="s">
        <v>80</v>
      </c>
      <c r="G164" s="11" t="s">
        <v>81</v>
      </c>
      <c r="H164" s="12" t="s">
        <v>48</v>
      </c>
      <c r="I164" s="11" t="s">
        <v>82</v>
      </c>
      <c r="J164" s="12" t="s">
        <v>70</v>
      </c>
      <c r="K164" s="11" t="s">
        <v>83</v>
      </c>
      <c r="L164" s="11" t="s">
        <v>50</v>
      </c>
      <c r="M164" s="11" t="s">
        <v>110</v>
      </c>
      <c r="N164" s="13">
        <v>13429.65</v>
      </c>
      <c r="O164" s="13">
        <v>0</v>
      </c>
      <c r="P164" s="14">
        <v>13429.65</v>
      </c>
    </row>
    <row r="165" spans="1:16" ht="22.5">
      <c r="A165" s="11" t="s">
        <v>61</v>
      </c>
      <c r="B165" s="12" t="s">
        <v>46</v>
      </c>
      <c r="C165" s="12" t="s">
        <v>47</v>
      </c>
      <c r="D165" s="12" t="s">
        <v>99</v>
      </c>
      <c r="E165" s="11" t="s">
        <v>100</v>
      </c>
      <c r="F165" s="12" t="s">
        <v>80</v>
      </c>
      <c r="G165" s="11" t="s">
        <v>81</v>
      </c>
      <c r="H165" s="12" t="s">
        <v>48</v>
      </c>
      <c r="I165" s="11" t="s">
        <v>82</v>
      </c>
      <c r="J165" s="12" t="s">
        <v>70</v>
      </c>
      <c r="K165" s="11" t="s">
        <v>83</v>
      </c>
      <c r="L165" s="11" t="s">
        <v>50</v>
      </c>
      <c r="M165" s="11" t="s">
        <v>71</v>
      </c>
      <c r="N165" s="13">
        <v>119295.44</v>
      </c>
      <c r="O165" s="13">
        <v>0</v>
      </c>
      <c r="P165" s="14">
        <v>119295.44</v>
      </c>
    </row>
    <row r="166" spans="1:16" ht="22.5">
      <c r="A166" s="11" t="s">
        <v>61</v>
      </c>
      <c r="B166" s="12" t="s">
        <v>101</v>
      </c>
      <c r="C166" s="12" t="s">
        <v>47</v>
      </c>
      <c r="D166" s="12" t="s">
        <v>94</v>
      </c>
      <c r="E166" s="11" t="s">
        <v>95</v>
      </c>
      <c r="F166" s="12" t="s">
        <v>80</v>
      </c>
      <c r="G166" s="11" t="s">
        <v>81</v>
      </c>
      <c r="H166" s="12" t="s">
        <v>48</v>
      </c>
      <c r="I166" s="11" t="s">
        <v>82</v>
      </c>
      <c r="J166" s="12" t="s">
        <v>70</v>
      </c>
      <c r="K166" s="11" t="s">
        <v>83</v>
      </c>
      <c r="L166" s="11" t="s">
        <v>50</v>
      </c>
      <c r="M166" s="11" t="s">
        <v>109</v>
      </c>
      <c r="N166" s="13">
        <v>9777.6</v>
      </c>
      <c r="O166" s="13">
        <v>0</v>
      </c>
      <c r="P166" s="14">
        <v>9777.6</v>
      </c>
    </row>
    <row r="167" spans="1:16" ht="22.5">
      <c r="A167" s="11" t="s">
        <v>61</v>
      </c>
      <c r="B167" s="12" t="s">
        <v>103</v>
      </c>
      <c r="C167" s="12" t="s">
        <v>47</v>
      </c>
      <c r="D167" s="12" t="s">
        <v>94</v>
      </c>
      <c r="E167" s="11" t="s">
        <v>95</v>
      </c>
      <c r="F167" s="12" t="s">
        <v>80</v>
      </c>
      <c r="G167" s="11" t="s">
        <v>81</v>
      </c>
      <c r="H167" s="12" t="s">
        <v>48</v>
      </c>
      <c r="I167" s="11" t="s">
        <v>82</v>
      </c>
      <c r="J167" s="12" t="s">
        <v>70</v>
      </c>
      <c r="K167" s="11" t="s">
        <v>83</v>
      </c>
      <c r="L167" s="11" t="s">
        <v>50</v>
      </c>
      <c r="M167" s="11" t="s">
        <v>110</v>
      </c>
      <c r="N167" s="13">
        <v>13429.65</v>
      </c>
      <c r="O167" s="13">
        <v>0</v>
      </c>
      <c r="P167" s="14">
        <v>13429.65</v>
      </c>
    </row>
    <row r="168" spans="1:16" ht="22.5">
      <c r="A168" s="11" t="s">
        <v>62</v>
      </c>
      <c r="B168" s="12" t="s">
        <v>46</v>
      </c>
      <c r="C168" s="12" t="s">
        <v>47</v>
      </c>
      <c r="D168" s="12" t="s">
        <v>99</v>
      </c>
      <c r="E168" s="11" t="s">
        <v>100</v>
      </c>
      <c r="F168" s="12" t="s">
        <v>80</v>
      </c>
      <c r="G168" s="11" t="s">
        <v>81</v>
      </c>
      <c r="H168" s="12" t="s">
        <v>48</v>
      </c>
      <c r="I168" s="11" t="s">
        <v>82</v>
      </c>
      <c r="J168" s="12" t="s">
        <v>70</v>
      </c>
      <c r="K168" s="11" t="s">
        <v>83</v>
      </c>
      <c r="L168" s="11" t="s">
        <v>50</v>
      </c>
      <c r="M168" s="11" t="s">
        <v>71</v>
      </c>
      <c r="N168" s="13">
        <v>5329.36</v>
      </c>
      <c r="O168" s="13">
        <v>0</v>
      </c>
      <c r="P168" s="14">
        <v>5329.36</v>
      </c>
    </row>
    <row r="169" spans="1:16" ht="22.5">
      <c r="A169" s="11" t="s">
        <v>62</v>
      </c>
      <c r="B169" s="12" t="s">
        <v>101</v>
      </c>
      <c r="C169" s="12" t="s">
        <v>47</v>
      </c>
      <c r="D169" s="12" t="s">
        <v>94</v>
      </c>
      <c r="E169" s="11" t="s">
        <v>95</v>
      </c>
      <c r="F169" s="12" t="s">
        <v>80</v>
      </c>
      <c r="G169" s="11" t="s">
        <v>81</v>
      </c>
      <c r="H169" s="12" t="s">
        <v>48</v>
      </c>
      <c r="I169" s="11" t="s">
        <v>82</v>
      </c>
      <c r="J169" s="12" t="s">
        <v>70</v>
      </c>
      <c r="K169" s="11" t="s">
        <v>83</v>
      </c>
      <c r="L169" s="11" t="s">
        <v>50</v>
      </c>
      <c r="M169" s="11" t="s">
        <v>109</v>
      </c>
      <c r="N169" s="13">
        <v>436.8</v>
      </c>
      <c r="O169" s="13">
        <v>0</v>
      </c>
      <c r="P169" s="14">
        <v>436.8</v>
      </c>
    </row>
    <row r="170" spans="1:16" ht="22.5">
      <c r="A170" s="11" t="s">
        <v>62</v>
      </c>
      <c r="B170" s="12" t="s">
        <v>103</v>
      </c>
      <c r="C170" s="12" t="s">
        <v>47</v>
      </c>
      <c r="D170" s="12" t="s">
        <v>94</v>
      </c>
      <c r="E170" s="11" t="s">
        <v>95</v>
      </c>
      <c r="F170" s="12" t="s">
        <v>80</v>
      </c>
      <c r="G170" s="11" t="s">
        <v>81</v>
      </c>
      <c r="H170" s="12" t="s">
        <v>48</v>
      </c>
      <c r="I170" s="11" t="s">
        <v>82</v>
      </c>
      <c r="J170" s="12" t="s">
        <v>70</v>
      </c>
      <c r="K170" s="11" t="s">
        <v>83</v>
      </c>
      <c r="L170" s="11" t="s">
        <v>50</v>
      </c>
      <c r="M170" s="11" t="s">
        <v>110</v>
      </c>
      <c r="N170" s="13">
        <v>599.95000000000005</v>
      </c>
      <c r="O170" s="13">
        <v>0</v>
      </c>
      <c r="P170" s="14">
        <v>599.95000000000005</v>
      </c>
    </row>
    <row r="171" spans="1:16" ht="22.5">
      <c r="A171" s="15"/>
      <c r="B171" s="16"/>
      <c r="C171" s="16"/>
      <c r="D171" s="16"/>
      <c r="E171" s="15"/>
      <c r="F171" s="16"/>
      <c r="G171" s="15"/>
      <c r="H171" s="16"/>
      <c r="I171" s="15"/>
      <c r="J171" s="17" t="s">
        <v>72</v>
      </c>
      <c r="K171" s="15"/>
      <c r="L171" s="15"/>
      <c r="M171" s="15"/>
      <c r="N171" s="18">
        <v>1569978.24</v>
      </c>
      <c r="O171" s="18">
        <v>0</v>
      </c>
      <c r="P171" s="19">
        <v>1569978.24</v>
      </c>
    </row>
    <row r="172" spans="1:16">
      <c r="A172" s="20" t="s">
        <v>73</v>
      </c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8">
        <v>6304420.9199999999</v>
      </c>
      <c r="O172" s="18">
        <v>39420.81</v>
      </c>
      <c r="P172" s="19">
        <v>6265000.1100000003</v>
      </c>
    </row>
    <row r="173" spans="1:16">
      <c r="A173" s="224" t="s">
        <v>111</v>
      </c>
      <c r="B173" s="224"/>
      <c r="C173" s="224"/>
      <c r="D173" s="224"/>
      <c r="E173" s="224"/>
      <c r="F173" s="224"/>
      <c r="G173" s="224"/>
      <c r="H173" s="224"/>
      <c r="I173" s="224"/>
      <c r="J173" s="224"/>
      <c r="K173" s="224"/>
      <c r="L173" s="224"/>
      <c r="M173" s="224"/>
      <c r="N173" s="224"/>
      <c r="O173" s="224"/>
      <c r="P173" s="224"/>
    </row>
    <row r="174" spans="1:16">
      <c r="A174" s="5" t="s">
        <v>34</v>
      </c>
    </row>
    <row r="175" spans="1:16" ht="15.6" customHeight="1">
      <c r="A175" s="219" t="s">
        <v>74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</row>
    <row r="176" spans="1:16">
      <c r="A176" s="21" t="s">
        <v>34</v>
      </c>
    </row>
    <row r="177" spans="1:3" ht="22.5">
      <c r="A177" s="22"/>
      <c r="B177" s="21"/>
      <c r="C177" s="23" t="s">
        <v>75</v>
      </c>
    </row>
    <row r="178" spans="1:3" ht="18" customHeight="1">
      <c r="A178" s="21" t="s">
        <v>34</v>
      </c>
    </row>
  </sheetData>
  <autoFilter ref="A10:P10" xr:uid="{00000000-0009-0000-0000-000004000000}"/>
  <mergeCells count="2">
    <mergeCell ref="A173:P173"/>
    <mergeCell ref="A175:P175"/>
  </mergeCells>
  <pageMargins left="0.7" right="0.7" top="0.75" bottom="0.75" header="0.3" footer="0.3"/>
  <pageSetup scale="20" fitToHeight="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6:V107"/>
  <sheetViews>
    <sheetView view="pageBreakPreview" zoomScaleNormal="100" zoomScaleSheetLayoutView="100" workbookViewId="0">
      <selection activeCell="Q32" sqref="Q32"/>
    </sheetView>
  </sheetViews>
  <sheetFormatPr defaultRowHeight="12.75"/>
  <cols>
    <col min="13" max="13" width="9.140625" style="105"/>
    <col min="14" max="14" width="6" bestFit="1" customWidth="1"/>
    <col min="15" max="15" width="13.140625" bestFit="1" customWidth="1"/>
    <col min="16" max="16" width="18.85546875" customWidth="1"/>
    <col min="17" max="17" width="27.7109375" bestFit="1" customWidth="1"/>
    <col min="18" max="18" width="15.85546875" customWidth="1"/>
    <col min="20" max="20" width="10" bestFit="1" customWidth="1"/>
    <col min="21" max="21" width="11.42578125" bestFit="1" customWidth="1"/>
    <col min="22" max="22" width="13.140625" bestFit="1" customWidth="1"/>
  </cols>
  <sheetData>
    <row r="16" spans="16:17">
      <c r="P16" s="132" t="s">
        <v>241</v>
      </c>
      <c r="Q16" s="132" t="s">
        <v>242</v>
      </c>
    </row>
    <row r="17" spans="1:22">
      <c r="O17" s="111" t="s">
        <v>220</v>
      </c>
      <c r="P17" s="111" t="s">
        <v>263</v>
      </c>
      <c r="Q17" s="111" t="s">
        <v>264</v>
      </c>
      <c r="R17" s="111" t="s">
        <v>235</v>
      </c>
    </row>
    <row r="18" spans="1:22">
      <c r="P18" s="111" t="s">
        <v>234</v>
      </c>
      <c r="Q18" s="111" t="s">
        <v>234</v>
      </c>
    </row>
    <row r="19" spans="1:22">
      <c r="L19" s="106" t="s">
        <v>214</v>
      </c>
      <c r="N19" t="s">
        <v>259</v>
      </c>
      <c r="O19" s="110">
        <v>1708000</v>
      </c>
      <c r="P19" s="112">
        <v>5.8400000000000001E-2</v>
      </c>
      <c r="R19" s="109">
        <f>+O19*P19</f>
        <v>99747.199999999997</v>
      </c>
      <c r="S19" s="207"/>
    </row>
    <row r="20" spans="1:22">
      <c r="N20" t="s">
        <v>260</v>
      </c>
      <c r="O20" s="110">
        <v>1910000</v>
      </c>
      <c r="P20" s="112">
        <v>5.8400000000000001E-2</v>
      </c>
      <c r="R20" s="215">
        <f>+O20*P20</f>
        <v>111544</v>
      </c>
    </row>
    <row r="21" spans="1:22">
      <c r="N21" t="s">
        <v>261</v>
      </c>
      <c r="O21" s="110">
        <v>3235000</v>
      </c>
      <c r="P21" s="112"/>
      <c r="Q21" s="177">
        <v>5.8299999999999998E-2</v>
      </c>
      <c r="R21" s="215">
        <f>+O21*Q21</f>
        <v>188600.5</v>
      </c>
    </row>
    <row r="22" spans="1:22">
      <c r="B22" s="198"/>
      <c r="N22" t="s">
        <v>268</v>
      </c>
      <c r="O22" s="110">
        <v>2980000</v>
      </c>
      <c r="Q22" s="177">
        <v>5.8299999999999998E-2</v>
      </c>
      <c r="R22" s="215">
        <f>+O22*Q22</f>
        <v>173734</v>
      </c>
      <c r="U22" s="104"/>
      <c r="V22" s="104"/>
    </row>
    <row r="23" spans="1:22">
      <c r="A23" s="198"/>
      <c r="N23" s="210"/>
      <c r="O23" s="211">
        <f>SUM(O19:O22)</f>
        <v>9833000</v>
      </c>
      <c r="P23" s="212"/>
      <c r="Q23" s="210"/>
      <c r="R23" s="213">
        <f>SUM(R19:R22)</f>
        <v>573625.69999999995</v>
      </c>
      <c r="S23" s="207"/>
      <c r="U23" s="104"/>
    </row>
    <row r="24" spans="1:22">
      <c r="N24" s="107"/>
      <c r="U24" s="104"/>
    </row>
    <row r="26" spans="1:22">
      <c r="N26" s="107"/>
      <c r="O26" s="180"/>
      <c r="Q26" t="s">
        <v>243</v>
      </c>
      <c r="R26" s="109">
        <f>'2 Query- UNSG ARAM 0626'!V64</f>
        <v>573625.68000000005</v>
      </c>
      <c r="S26" s="179"/>
    </row>
    <row r="27" spans="1:22">
      <c r="N27" s="107"/>
      <c r="O27" s="181"/>
      <c r="P27" s="105"/>
      <c r="Q27" s="177" t="s">
        <v>265</v>
      </c>
      <c r="R27" s="178">
        <f>R26-R23</f>
        <v>-1.999999990221113E-2</v>
      </c>
      <c r="S27" s="214" t="s">
        <v>275</v>
      </c>
    </row>
    <row r="28" spans="1:22">
      <c r="Q28" s="204"/>
      <c r="R28" s="178"/>
      <c r="V28" s="104"/>
    </row>
    <row r="29" spans="1:22">
      <c r="Q29" s="205"/>
      <c r="R29" s="201"/>
      <c r="V29" s="104"/>
    </row>
    <row r="30" spans="1:22">
      <c r="O30" s="201"/>
      <c r="R30" s="104"/>
    </row>
    <row r="31" spans="1:22">
      <c r="R31" s="104"/>
      <c r="S31" s="206"/>
    </row>
    <row r="33" spans="12:18">
      <c r="R33" s="104"/>
    </row>
    <row r="34" spans="12:18">
      <c r="R34" s="104"/>
    </row>
    <row r="41" spans="12:18">
      <c r="L41" s="106" t="s">
        <v>215</v>
      </c>
    </row>
    <row r="64" spans="12:12">
      <c r="L64" s="106" t="s">
        <v>216</v>
      </c>
    </row>
    <row r="68" spans="13:14">
      <c r="M68" s="106"/>
      <c r="N68" s="110"/>
    </row>
    <row r="85" spans="12:12">
      <c r="L85" s="106" t="s">
        <v>217</v>
      </c>
    </row>
    <row r="107" spans="12:12">
      <c r="L107" s="106"/>
    </row>
  </sheetData>
  <hyperlinks>
    <hyperlink ref="P16" location="'5 2021_2022 Mass Formula'!K27" display="5a" xr:uid="{0AD46272-4F11-4829-A422-D1D2787C8918}"/>
    <hyperlink ref="Q16" location="'5 2021_2022 Mass Formula'!M27" display="5b" xr:uid="{7B12552C-A6E4-4E1C-B3F1-1C37127BEBD7}"/>
  </hyperlinks>
  <pageMargins left="0.5" right="0.5" top="0.5" bottom="0.5" header="0.25" footer="0.25"/>
  <pageSetup scale="49" firstPageNumber="3" orientation="landscape" useFirstPageNumber="1" horizontalDpi="300" verticalDpi="300" r:id="rId1"/>
  <headerFooter alignWithMargins="0">
    <oddFooter>&amp;L&amp;F
&amp;A&amp;R&amp;P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3B9A-584B-43EF-9569-C8991435001A}">
  <sheetPr codeName="Sheet7">
    <pageSetUpPr fitToPage="1"/>
  </sheetPr>
  <dimension ref="A3:F11"/>
  <sheetViews>
    <sheetView view="pageBreakPreview" zoomScale="130" zoomScaleNormal="100" zoomScaleSheetLayoutView="130" workbookViewId="0">
      <selection activeCell="F8" sqref="F8"/>
    </sheetView>
  </sheetViews>
  <sheetFormatPr defaultColWidth="9.140625" defaultRowHeight="15"/>
  <cols>
    <col min="1" max="1" width="14.5703125" style="130" bestFit="1" customWidth="1"/>
    <col min="2" max="2" width="16.140625" style="130" bestFit="1" customWidth="1"/>
    <col min="3" max="3" width="11.42578125" style="130" bestFit="1" customWidth="1"/>
    <col min="4" max="6" width="13.140625" style="130" bestFit="1" customWidth="1"/>
    <col min="7" max="10" width="13.28515625" style="130" bestFit="1" customWidth="1"/>
    <col min="11" max="11" width="14.28515625" style="130" bestFit="1" customWidth="1"/>
    <col min="12" max="16384" width="9.140625" style="130"/>
  </cols>
  <sheetData>
    <row r="3" spans="1:6">
      <c r="A3" s="129" t="s">
        <v>240</v>
      </c>
    </row>
    <row r="5" spans="1:6">
      <c r="A5" s="166" t="s">
        <v>221</v>
      </c>
      <c r="B5" s="166" t="s">
        <v>222</v>
      </c>
      <c r="C5"/>
      <c r="D5"/>
      <c r="E5"/>
      <c r="F5"/>
    </row>
    <row r="6" spans="1:6">
      <c r="A6" s="166" t="s">
        <v>223</v>
      </c>
      <c r="B6" t="s">
        <v>49</v>
      </c>
      <c r="C6" t="s">
        <v>64</v>
      </c>
      <c r="D6" t="s">
        <v>67</v>
      </c>
      <c r="E6" t="s">
        <v>208</v>
      </c>
      <c r="F6" t="s">
        <v>73</v>
      </c>
    </row>
    <row r="7" spans="1:6">
      <c r="A7" s="167" t="s">
        <v>46</v>
      </c>
      <c r="B7" s="104">
        <v>4931368.16</v>
      </c>
      <c r="C7" s="104">
        <v>342592.2</v>
      </c>
      <c r="D7" s="104">
        <v>1164752.27</v>
      </c>
      <c r="E7" s="104">
        <v>1839829.8599999999</v>
      </c>
      <c r="F7" s="104">
        <v>8278542.4900000002</v>
      </c>
    </row>
    <row r="8" spans="1:6">
      <c r="A8" s="167" t="s">
        <v>101</v>
      </c>
      <c r="B8" s="104">
        <v>341721.76</v>
      </c>
      <c r="C8" s="104">
        <v>23744.209999999995</v>
      </c>
      <c r="D8" s="104">
        <v>80691.500000000015</v>
      </c>
      <c r="E8" s="104">
        <v>127468.20999999999</v>
      </c>
      <c r="F8" s="104">
        <v>573625.68000000005</v>
      </c>
    </row>
    <row r="9" spans="1:6">
      <c r="A9" s="167" t="s">
        <v>103</v>
      </c>
      <c r="B9" s="104">
        <v>584969.38</v>
      </c>
      <c r="C9" s="104">
        <v>40759.730000000003</v>
      </c>
      <c r="D9" s="104">
        <v>137558.20000000001</v>
      </c>
      <c r="E9" s="104">
        <v>217544.48000000004</v>
      </c>
      <c r="F9" s="104">
        <v>980831.79</v>
      </c>
    </row>
    <row r="10" spans="1:6">
      <c r="A10" s="167" t="s">
        <v>73</v>
      </c>
      <c r="B10" s="104">
        <v>5858059.2999999998</v>
      </c>
      <c r="C10" s="104">
        <v>407096.14</v>
      </c>
      <c r="D10" s="104">
        <v>1383001.97</v>
      </c>
      <c r="E10" s="104">
        <v>2184842.5499999998</v>
      </c>
      <c r="F10" s="104">
        <v>9832999.9600000009</v>
      </c>
    </row>
    <row r="11" spans="1:6">
      <c r="F11" s="134" t="s">
        <v>214</v>
      </c>
    </row>
  </sheetData>
  <hyperlinks>
    <hyperlink ref="F11" location="'3 FY Invoices 21_22'!O26" display="a" xr:uid="{09904844-6CB9-48DD-AAB4-33F60D4D4F97}"/>
  </hyperlinks>
  <pageMargins left="0.5" right="0.5" top="0.5" bottom="0.5" header="0.25" footer="0.25"/>
  <pageSetup firstPageNumber="4" orientation="landscape" useFirstPageNumber="1" horizontalDpi="300" verticalDpi="300" r:id="rId2"/>
  <headerFooter alignWithMargins="0">
    <oddFooter>&amp;L&amp;F
&amp;A&amp;R&amp;P of &amp;N</oddFooter>
  </headerFooter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87679-5938-4EE7-B992-F5EBF433074A}">
  <sheetPr codeName="Sheet8">
    <pageSetUpPr fitToPage="1"/>
  </sheetPr>
  <dimension ref="A1:W164"/>
  <sheetViews>
    <sheetView showGridLines="0" view="pageBreakPreview" zoomScaleNormal="100" zoomScaleSheetLayoutView="100" workbookViewId="0">
      <selection activeCell="L2" sqref="L2"/>
    </sheetView>
  </sheetViews>
  <sheetFormatPr defaultColWidth="9.140625" defaultRowHeight="15"/>
  <cols>
    <col min="1" max="1" width="6.7109375" style="130" customWidth="1"/>
    <col min="2" max="2" width="11.28515625" style="130" customWidth="1"/>
    <col min="3" max="3" width="7.28515625" style="130" bestFit="1" customWidth="1"/>
    <col min="4" max="4" width="5.5703125" style="130" bestFit="1" customWidth="1"/>
    <col min="5" max="5" width="6.140625" style="130" bestFit="1" customWidth="1"/>
    <col min="6" max="6" width="5" style="130" bestFit="1" customWidth="1"/>
    <col min="7" max="7" width="6.5703125" style="130" bestFit="1" customWidth="1"/>
    <col min="8" max="8" width="7.7109375" style="130" bestFit="1" customWidth="1"/>
    <col min="9" max="9" width="7.140625" style="130" bestFit="1" customWidth="1"/>
    <col min="10" max="10" width="3.42578125" style="130" bestFit="1" customWidth="1"/>
    <col min="11" max="11" width="6.28515625" style="130" bestFit="1" customWidth="1"/>
    <col min="12" max="12" width="7.42578125" style="130" bestFit="1" customWidth="1"/>
    <col min="13" max="13" width="11" style="130" bestFit="1" customWidth="1"/>
    <col min="14" max="14" width="11.140625" style="130" bestFit="1" customWidth="1"/>
    <col min="15" max="15" width="26.85546875" style="130" bestFit="1" customWidth="1"/>
    <col min="16" max="16" width="15.5703125" style="130" bestFit="1" customWidth="1"/>
    <col min="17" max="17" width="3.85546875" style="130" bestFit="1" customWidth="1"/>
    <col min="18" max="18" width="17.7109375" style="130" bestFit="1" customWidth="1"/>
    <col min="19" max="19" width="10.140625" style="130" customWidth="1"/>
    <col min="20" max="20" width="8" style="130" customWidth="1"/>
    <col min="21" max="21" width="10.140625" style="130" customWidth="1"/>
    <col min="22" max="22" width="9.28515625" style="130" bestFit="1" customWidth="1"/>
    <col min="23" max="23" width="7.28515625" style="130" bestFit="1" customWidth="1"/>
    <col min="24" max="24" width="0.7109375" style="130" customWidth="1"/>
    <col min="25" max="16384" width="9.140625" style="130"/>
  </cols>
  <sheetData>
    <row r="1" spans="1:23">
      <c r="A1" s="66" t="s">
        <v>32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3" ht="18">
      <c r="A2" s="66" t="s">
        <v>33</v>
      </c>
      <c r="B2"/>
      <c r="C2"/>
      <c r="D2"/>
      <c r="E2"/>
      <c r="F2"/>
      <c r="G2"/>
      <c r="H2"/>
      <c r="I2"/>
      <c r="J2"/>
      <c r="K2"/>
      <c r="L2" s="216" t="s">
        <v>276</v>
      </c>
      <c r="M2"/>
      <c r="N2"/>
      <c r="O2"/>
      <c r="P2"/>
      <c r="Q2"/>
      <c r="R2"/>
      <c r="S2"/>
      <c r="T2"/>
      <c r="U2"/>
      <c r="V2"/>
      <c r="W2"/>
    </row>
    <row r="3" spans="1:23">
      <c r="A3" s="67" t="s">
        <v>270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s="68"/>
      <c r="B5" s="69" t="s">
        <v>271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s="70" t="s">
        <v>35</v>
      </c>
      <c r="B6" s="69" t="s">
        <v>86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s="70" t="s">
        <v>35</v>
      </c>
      <c r="B7" s="69" t="s">
        <v>87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s="70" t="s">
        <v>35</v>
      </c>
      <c r="B8" s="69" t="s">
        <v>88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s="6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s="72" t="s">
        <v>37</v>
      </c>
      <c r="B10" s="72" t="s">
        <v>38</v>
      </c>
      <c r="C10" s="72" t="s">
        <v>183</v>
      </c>
      <c r="D10" s="72" t="s">
        <v>91</v>
      </c>
      <c r="E10" s="72" t="s">
        <v>76</v>
      </c>
      <c r="F10" s="72" t="s">
        <v>39</v>
      </c>
      <c r="G10" s="72" t="s">
        <v>184</v>
      </c>
      <c r="H10" s="72" t="s">
        <v>18</v>
      </c>
      <c r="I10" s="72" t="s">
        <v>185</v>
      </c>
      <c r="J10" s="72" t="s">
        <v>186</v>
      </c>
      <c r="K10" s="72" t="s">
        <v>187</v>
      </c>
      <c r="L10" s="72" t="s">
        <v>188</v>
      </c>
      <c r="M10" s="71" t="s">
        <v>79</v>
      </c>
      <c r="N10" s="71" t="s">
        <v>40</v>
      </c>
      <c r="O10" s="71" t="s">
        <v>41</v>
      </c>
      <c r="P10" s="71" t="s">
        <v>189</v>
      </c>
      <c r="Q10" s="72" t="s">
        <v>190</v>
      </c>
      <c r="R10" s="71" t="s">
        <v>191</v>
      </c>
      <c r="S10" s="72" t="s">
        <v>42</v>
      </c>
      <c r="T10" s="72" t="s">
        <v>43</v>
      </c>
      <c r="U10" s="72" t="s">
        <v>44</v>
      </c>
      <c r="V10" s="72" t="s">
        <v>192</v>
      </c>
      <c r="W10" s="208" t="s">
        <v>36</v>
      </c>
    </row>
    <row r="11" spans="1:23">
      <c r="A11" s="75" t="s">
        <v>46</v>
      </c>
      <c r="B11" s="75" t="s">
        <v>47</v>
      </c>
      <c r="C11" s="75" t="s">
        <v>194</v>
      </c>
      <c r="D11" s="75" t="s">
        <v>99</v>
      </c>
      <c r="E11" s="75" t="s">
        <v>80</v>
      </c>
      <c r="F11" s="75" t="s">
        <v>48</v>
      </c>
      <c r="G11" s="75" t="s">
        <v>195</v>
      </c>
      <c r="H11" s="75" t="s">
        <v>49</v>
      </c>
      <c r="I11" s="75" t="s">
        <v>224</v>
      </c>
      <c r="J11" s="75" t="s">
        <v>94</v>
      </c>
      <c r="K11" s="75" t="s">
        <v>96</v>
      </c>
      <c r="L11" s="75" t="s">
        <v>196</v>
      </c>
      <c r="M11" s="74" t="s">
        <v>83</v>
      </c>
      <c r="N11" s="74" t="s">
        <v>50</v>
      </c>
      <c r="O11" s="74" t="s">
        <v>51</v>
      </c>
      <c r="P11" s="163"/>
      <c r="Q11" s="164"/>
      <c r="R11" s="163"/>
      <c r="S11" s="76">
        <v>297209.90999999997</v>
      </c>
      <c r="T11" s="76">
        <v>0</v>
      </c>
      <c r="U11" s="76">
        <v>297209.90999999997</v>
      </c>
      <c r="V11" s="195"/>
      <c r="W11" s="209" t="s">
        <v>248</v>
      </c>
    </row>
    <row r="12" spans="1:23">
      <c r="A12" s="75" t="s">
        <v>101</v>
      </c>
      <c r="B12" s="75" t="s">
        <v>47</v>
      </c>
      <c r="C12" s="75" t="s">
        <v>194</v>
      </c>
      <c r="D12" s="75" t="s">
        <v>94</v>
      </c>
      <c r="E12" s="75" t="s">
        <v>80</v>
      </c>
      <c r="F12" s="75" t="s">
        <v>48</v>
      </c>
      <c r="G12" s="75" t="s">
        <v>195</v>
      </c>
      <c r="H12" s="75" t="s">
        <v>49</v>
      </c>
      <c r="I12" s="75" t="s">
        <v>225</v>
      </c>
      <c r="J12" s="75" t="s">
        <v>94</v>
      </c>
      <c r="K12" s="75" t="s">
        <v>96</v>
      </c>
      <c r="L12" s="75" t="s">
        <v>196</v>
      </c>
      <c r="M12" s="74" t="s">
        <v>83</v>
      </c>
      <c r="N12" s="74" t="s">
        <v>50</v>
      </c>
      <c r="O12" s="74" t="s">
        <v>102</v>
      </c>
      <c r="P12" s="163"/>
      <c r="Q12" s="164"/>
      <c r="R12" s="163"/>
      <c r="S12" s="76">
        <v>20565.240000000002</v>
      </c>
      <c r="T12" s="76">
        <v>0</v>
      </c>
      <c r="U12" s="76">
        <v>20565.240000000002</v>
      </c>
      <c r="V12" s="195"/>
      <c r="W12" s="209" t="s">
        <v>248</v>
      </c>
    </row>
    <row r="13" spans="1:23">
      <c r="A13" s="75" t="s">
        <v>103</v>
      </c>
      <c r="B13" s="75" t="s">
        <v>47</v>
      </c>
      <c r="C13" s="75" t="s">
        <v>194</v>
      </c>
      <c r="D13" s="75" t="s">
        <v>94</v>
      </c>
      <c r="E13" s="75" t="s">
        <v>80</v>
      </c>
      <c r="F13" s="75" t="s">
        <v>48</v>
      </c>
      <c r="G13" s="75" t="s">
        <v>195</v>
      </c>
      <c r="H13" s="75" t="s">
        <v>49</v>
      </c>
      <c r="I13" s="75" t="s">
        <v>218</v>
      </c>
      <c r="J13" s="75" t="s">
        <v>94</v>
      </c>
      <c r="K13" s="75" t="s">
        <v>96</v>
      </c>
      <c r="L13" s="75" t="s">
        <v>196</v>
      </c>
      <c r="M13" s="74" t="s">
        <v>83</v>
      </c>
      <c r="N13" s="74" t="s">
        <v>50</v>
      </c>
      <c r="O13" s="74" t="s">
        <v>104</v>
      </c>
      <c r="P13" s="163"/>
      <c r="Q13" s="164"/>
      <c r="R13" s="163"/>
      <c r="S13" s="76">
        <v>34369.300000000003</v>
      </c>
      <c r="T13" s="76">
        <v>0</v>
      </c>
      <c r="U13" s="76">
        <v>34369.300000000003</v>
      </c>
      <c r="V13" s="195"/>
      <c r="W13" s="209" t="s">
        <v>248</v>
      </c>
    </row>
    <row r="14" spans="1:23">
      <c r="A14" s="75" t="s">
        <v>46</v>
      </c>
      <c r="B14" s="75" t="s">
        <v>47</v>
      </c>
      <c r="C14" s="75" t="s">
        <v>194</v>
      </c>
      <c r="D14" s="75" t="s">
        <v>99</v>
      </c>
      <c r="E14" s="75" t="s">
        <v>80</v>
      </c>
      <c r="F14" s="75" t="s">
        <v>48</v>
      </c>
      <c r="G14" s="75" t="s">
        <v>195</v>
      </c>
      <c r="H14" s="75" t="s">
        <v>49</v>
      </c>
      <c r="I14" s="75" t="s">
        <v>224</v>
      </c>
      <c r="J14" s="75" t="s">
        <v>94</v>
      </c>
      <c r="K14" s="75" t="s">
        <v>96</v>
      </c>
      <c r="L14" s="75" t="s">
        <v>196</v>
      </c>
      <c r="M14" s="74" t="s">
        <v>83</v>
      </c>
      <c r="N14" s="74" t="s">
        <v>50</v>
      </c>
      <c r="O14" s="74" t="s">
        <v>51</v>
      </c>
      <c r="P14" s="163"/>
      <c r="Q14" s="164"/>
      <c r="R14" s="163"/>
      <c r="S14" s="76">
        <v>297209.90999999997</v>
      </c>
      <c r="T14" s="76">
        <v>0</v>
      </c>
      <c r="U14" s="76">
        <v>297209.90999999997</v>
      </c>
      <c r="V14" s="195"/>
      <c r="W14" s="209" t="s">
        <v>249</v>
      </c>
    </row>
    <row r="15" spans="1:23">
      <c r="A15" s="75" t="s">
        <v>101</v>
      </c>
      <c r="B15" s="75" t="s">
        <v>47</v>
      </c>
      <c r="C15" s="75" t="s">
        <v>194</v>
      </c>
      <c r="D15" s="75" t="s">
        <v>94</v>
      </c>
      <c r="E15" s="75" t="s">
        <v>80</v>
      </c>
      <c r="F15" s="75" t="s">
        <v>48</v>
      </c>
      <c r="G15" s="75" t="s">
        <v>195</v>
      </c>
      <c r="H15" s="75" t="s">
        <v>49</v>
      </c>
      <c r="I15" s="75" t="s">
        <v>225</v>
      </c>
      <c r="J15" s="75" t="s">
        <v>94</v>
      </c>
      <c r="K15" s="75" t="s">
        <v>96</v>
      </c>
      <c r="L15" s="75" t="s">
        <v>196</v>
      </c>
      <c r="M15" s="74" t="s">
        <v>83</v>
      </c>
      <c r="N15" s="74" t="s">
        <v>50</v>
      </c>
      <c r="O15" s="74" t="s">
        <v>102</v>
      </c>
      <c r="P15" s="163"/>
      <c r="Q15" s="164"/>
      <c r="R15" s="163"/>
      <c r="S15" s="76">
        <v>20565.240000000002</v>
      </c>
      <c r="T15" s="76">
        <v>0</v>
      </c>
      <c r="U15" s="76">
        <v>20565.240000000002</v>
      </c>
      <c r="V15" s="195"/>
      <c r="W15" s="209" t="s">
        <v>249</v>
      </c>
    </row>
    <row r="16" spans="1:23">
      <c r="A16" s="75" t="s">
        <v>103</v>
      </c>
      <c r="B16" s="75" t="s">
        <v>47</v>
      </c>
      <c r="C16" s="75" t="s">
        <v>194</v>
      </c>
      <c r="D16" s="75" t="s">
        <v>94</v>
      </c>
      <c r="E16" s="75" t="s">
        <v>80</v>
      </c>
      <c r="F16" s="75" t="s">
        <v>48</v>
      </c>
      <c r="G16" s="75" t="s">
        <v>195</v>
      </c>
      <c r="H16" s="75" t="s">
        <v>49</v>
      </c>
      <c r="I16" s="75" t="s">
        <v>218</v>
      </c>
      <c r="J16" s="75" t="s">
        <v>94</v>
      </c>
      <c r="K16" s="75" t="s">
        <v>96</v>
      </c>
      <c r="L16" s="75" t="s">
        <v>196</v>
      </c>
      <c r="M16" s="74" t="s">
        <v>83</v>
      </c>
      <c r="N16" s="74" t="s">
        <v>50</v>
      </c>
      <c r="O16" s="74" t="s">
        <v>104</v>
      </c>
      <c r="P16" s="163"/>
      <c r="Q16" s="164"/>
      <c r="R16" s="163"/>
      <c r="S16" s="76">
        <v>34369.300000000003</v>
      </c>
      <c r="T16" s="76">
        <v>0</v>
      </c>
      <c r="U16" s="76">
        <v>34369.300000000003</v>
      </c>
      <c r="V16" s="195"/>
      <c r="W16" s="209" t="s">
        <v>249</v>
      </c>
    </row>
    <row r="17" spans="1:23">
      <c r="A17" s="75" t="s">
        <v>46</v>
      </c>
      <c r="B17" s="75" t="s">
        <v>47</v>
      </c>
      <c r="C17" s="75" t="s">
        <v>194</v>
      </c>
      <c r="D17" s="75" t="s">
        <v>99</v>
      </c>
      <c r="E17" s="75" t="s">
        <v>80</v>
      </c>
      <c r="F17" s="75" t="s">
        <v>48</v>
      </c>
      <c r="G17" s="75" t="s">
        <v>195</v>
      </c>
      <c r="H17" s="75" t="s">
        <v>49</v>
      </c>
      <c r="I17" s="75" t="s">
        <v>224</v>
      </c>
      <c r="J17" s="75" t="s">
        <v>94</v>
      </c>
      <c r="K17" s="75" t="s">
        <v>96</v>
      </c>
      <c r="L17" s="75" t="s">
        <v>196</v>
      </c>
      <c r="M17" s="74" t="s">
        <v>83</v>
      </c>
      <c r="N17" s="74" t="s">
        <v>50</v>
      </c>
      <c r="O17" s="74" t="s">
        <v>51</v>
      </c>
      <c r="P17" s="163"/>
      <c r="Q17" s="164"/>
      <c r="R17" s="163"/>
      <c r="S17" s="76">
        <v>79190.759999999995</v>
      </c>
      <c r="T17" s="76">
        <v>0</v>
      </c>
      <c r="U17" s="76">
        <v>79190.759999999995</v>
      </c>
      <c r="V17" s="195"/>
      <c r="W17" s="209" t="s">
        <v>250</v>
      </c>
    </row>
    <row r="18" spans="1:23">
      <c r="A18" s="75" t="s">
        <v>101</v>
      </c>
      <c r="B18" s="75" t="s">
        <v>47</v>
      </c>
      <c r="C18" s="75" t="s">
        <v>194</v>
      </c>
      <c r="D18" s="75" t="s">
        <v>94</v>
      </c>
      <c r="E18" s="75" t="s">
        <v>80</v>
      </c>
      <c r="F18" s="75" t="s">
        <v>48</v>
      </c>
      <c r="G18" s="75" t="s">
        <v>195</v>
      </c>
      <c r="H18" s="75" t="s">
        <v>49</v>
      </c>
      <c r="I18" s="75" t="s">
        <v>225</v>
      </c>
      <c r="J18" s="75" t="s">
        <v>94</v>
      </c>
      <c r="K18" s="75" t="s">
        <v>96</v>
      </c>
      <c r="L18" s="75" t="s">
        <v>196</v>
      </c>
      <c r="M18" s="74" t="s">
        <v>83</v>
      </c>
      <c r="N18" s="74" t="s">
        <v>50</v>
      </c>
      <c r="O18" s="74" t="s">
        <v>102</v>
      </c>
      <c r="P18" s="163"/>
      <c r="Q18" s="164"/>
      <c r="R18" s="163"/>
      <c r="S18" s="76">
        <v>5479.55</v>
      </c>
      <c r="T18" s="76">
        <v>0</v>
      </c>
      <c r="U18" s="76">
        <v>5479.55</v>
      </c>
      <c r="V18" s="195"/>
      <c r="W18" s="209" t="s">
        <v>250</v>
      </c>
    </row>
    <row r="19" spans="1:23">
      <c r="A19" s="75" t="s">
        <v>103</v>
      </c>
      <c r="B19" s="75" t="s">
        <v>47</v>
      </c>
      <c r="C19" s="75" t="s">
        <v>194</v>
      </c>
      <c r="D19" s="75" t="s">
        <v>94</v>
      </c>
      <c r="E19" s="75" t="s">
        <v>80</v>
      </c>
      <c r="F19" s="75" t="s">
        <v>48</v>
      </c>
      <c r="G19" s="75" t="s">
        <v>195</v>
      </c>
      <c r="H19" s="75" t="s">
        <v>49</v>
      </c>
      <c r="I19" s="75" t="s">
        <v>218</v>
      </c>
      <c r="J19" s="75" t="s">
        <v>94</v>
      </c>
      <c r="K19" s="75" t="s">
        <v>96</v>
      </c>
      <c r="L19" s="75" t="s">
        <v>196</v>
      </c>
      <c r="M19" s="74" t="s">
        <v>83</v>
      </c>
      <c r="N19" s="74" t="s">
        <v>50</v>
      </c>
      <c r="O19" s="74" t="s">
        <v>104</v>
      </c>
      <c r="P19" s="163"/>
      <c r="Q19" s="164"/>
      <c r="R19" s="163"/>
      <c r="S19" s="76">
        <v>9157.6</v>
      </c>
      <c r="T19" s="76">
        <v>0</v>
      </c>
      <c r="U19" s="76">
        <v>9157.6</v>
      </c>
      <c r="V19" s="195"/>
      <c r="W19" s="209" t="s">
        <v>250</v>
      </c>
    </row>
    <row r="20" spans="1:23">
      <c r="A20" s="75" t="s">
        <v>46</v>
      </c>
      <c r="B20" s="75" t="s">
        <v>47</v>
      </c>
      <c r="C20" s="75" t="s">
        <v>194</v>
      </c>
      <c r="D20" s="75" t="s">
        <v>99</v>
      </c>
      <c r="E20" s="75" t="s">
        <v>80</v>
      </c>
      <c r="F20" s="75" t="s">
        <v>48</v>
      </c>
      <c r="G20" s="75" t="s">
        <v>195</v>
      </c>
      <c r="H20" s="75" t="s">
        <v>49</v>
      </c>
      <c r="I20" s="75" t="s">
        <v>224</v>
      </c>
      <c r="J20" s="75" t="s">
        <v>94</v>
      </c>
      <c r="K20" s="75" t="s">
        <v>96</v>
      </c>
      <c r="L20" s="75" t="s">
        <v>196</v>
      </c>
      <c r="M20" s="74" t="s">
        <v>83</v>
      </c>
      <c r="N20" s="74" t="s">
        <v>50</v>
      </c>
      <c r="O20" s="74" t="s">
        <v>51</v>
      </c>
      <c r="P20" s="163"/>
      <c r="Q20" s="164"/>
      <c r="R20" s="163"/>
      <c r="S20" s="76">
        <v>451563.33</v>
      </c>
      <c r="T20" s="76">
        <v>0</v>
      </c>
      <c r="U20" s="76">
        <v>451563.33</v>
      </c>
      <c r="V20" s="195"/>
      <c r="W20" s="209" t="s">
        <v>251</v>
      </c>
    </row>
    <row r="21" spans="1:23">
      <c r="A21" s="75" t="s">
        <v>101</v>
      </c>
      <c r="B21" s="75" t="s">
        <v>47</v>
      </c>
      <c r="C21" s="75" t="s">
        <v>194</v>
      </c>
      <c r="D21" s="75" t="s">
        <v>94</v>
      </c>
      <c r="E21" s="75" t="s">
        <v>80</v>
      </c>
      <c r="F21" s="75" t="s">
        <v>48</v>
      </c>
      <c r="G21" s="75" t="s">
        <v>195</v>
      </c>
      <c r="H21" s="75" t="s">
        <v>49</v>
      </c>
      <c r="I21" s="75" t="s">
        <v>225</v>
      </c>
      <c r="J21" s="75" t="s">
        <v>94</v>
      </c>
      <c r="K21" s="75" t="s">
        <v>96</v>
      </c>
      <c r="L21" s="75" t="s">
        <v>196</v>
      </c>
      <c r="M21" s="74" t="s">
        <v>83</v>
      </c>
      <c r="N21" s="74" t="s">
        <v>50</v>
      </c>
      <c r="O21" s="74" t="s">
        <v>102</v>
      </c>
      <c r="P21" s="163"/>
      <c r="Q21" s="164"/>
      <c r="R21" s="163"/>
      <c r="S21" s="76">
        <v>31245.61</v>
      </c>
      <c r="T21" s="76">
        <v>0</v>
      </c>
      <c r="U21" s="76">
        <v>31245.61</v>
      </c>
      <c r="V21" s="195"/>
      <c r="W21" s="209" t="s">
        <v>251</v>
      </c>
    </row>
    <row r="22" spans="1:23">
      <c r="A22" s="75" t="s">
        <v>103</v>
      </c>
      <c r="B22" s="75" t="s">
        <v>47</v>
      </c>
      <c r="C22" s="75" t="s">
        <v>194</v>
      </c>
      <c r="D22" s="75" t="s">
        <v>94</v>
      </c>
      <c r="E22" s="75" t="s">
        <v>80</v>
      </c>
      <c r="F22" s="75" t="s">
        <v>48</v>
      </c>
      <c r="G22" s="75" t="s">
        <v>195</v>
      </c>
      <c r="H22" s="75" t="s">
        <v>49</v>
      </c>
      <c r="I22" s="75" t="s">
        <v>218</v>
      </c>
      <c r="J22" s="75" t="s">
        <v>94</v>
      </c>
      <c r="K22" s="75" t="s">
        <v>96</v>
      </c>
      <c r="L22" s="75" t="s">
        <v>196</v>
      </c>
      <c r="M22" s="74" t="s">
        <v>83</v>
      </c>
      <c r="N22" s="74" t="s">
        <v>50</v>
      </c>
      <c r="O22" s="74" t="s">
        <v>104</v>
      </c>
      <c r="P22" s="163"/>
      <c r="Q22" s="164"/>
      <c r="R22" s="163"/>
      <c r="S22" s="76">
        <v>52218.7</v>
      </c>
      <c r="T22" s="76">
        <v>0</v>
      </c>
      <c r="U22" s="76">
        <v>52218.7</v>
      </c>
      <c r="V22" s="195"/>
      <c r="W22" s="209" t="s">
        <v>251</v>
      </c>
    </row>
    <row r="23" spans="1:23">
      <c r="A23" s="75" t="s">
        <v>46</v>
      </c>
      <c r="B23" s="75" t="s">
        <v>47</v>
      </c>
      <c r="C23" s="75" t="s">
        <v>194</v>
      </c>
      <c r="D23" s="75" t="s">
        <v>99</v>
      </c>
      <c r="E23" s="75" t="s">
        <v>80</v>
      </c>
      <c r="F23" s="75" t="s">
        <v>48</v>
      </c>
      <c r="G23" s="75" t="s">
        <v>195</v>
      </c>
      <c r="H23" s="75" t="s">
        <v>49</v>
      </c>
      <c r="I23" s="75" t="s">
        <v>224</v>
      </c>
      <c r="J23" s="75" t="s">
        <v>94</v>
      </c>
      <c r="K23" s="75" t="s">
        <v>96</v>
      </c>
      <c r="L23" s="75" t="s">
        <v>196</v>
      </c>
      <c r="M23" s="74" t="s">
        <v>83</v>
      </c>
      <c r="N23" s="74" t="s">
        <v>50</v>
      </c>
      <c r="O23" s="74" t="s">
        <v>51</v>
      </c>
      <c r="P23" s="163"/>
      <c r="Q23" s="164"/>
      <c r="R23" s="163"/>
      <c r="S23" s="76">
        <v>297209.90999999997</v>
      </c>
      <c r="T23" s="76">
        <v>0</v>
      </c>
      <c r="U23" s="76">
        <v>297209.90999999997</v>
      </c>
      <c r="V23" s="195"/>
      <c r="W23" s="209" t="s">
        <v>252</v>
      </c>
    </row>
    <row r="24" spans="1:23">
      <c r="A24" s="75" t="s">
        <v>101</v>
      </c>
      <c r="B24" s="75" t="s">
        <v>47</v>
      </c>
      <c r="C24" s="75" t="s">
        <v>194</v>
      </c>
      <c r="D24" s="75" t="s">
        <v>94</v>
      </c>
      <c r="E24" s="75" t="s">
        <v>80</v>
      </c>
      <c r="F24" s="75" t="s">
        <v>48</v>
      </c>
      <c r="G24" s="75" t="s">
        <v>195</v>
      </c>
      <c r="H24" s="75" t="s">
        <v>49</v>
      </c>
      <c r="I24" s="75" t="s">
        <v>225</v>
      </c>
      <c r="J24" s="75" t="s">
        <v>94</v>
      </c>
      <c r="K24" s="75" t="s">
        <v>96</v>
      </c>
      <c r="L24" s="75" t="s">
        <v>196</v>
      </c>
      <c r="M24" s="74" t="s">
        <v>83</v>
      </c>
      <c r="N24" s="74" t="s">
        <v>50</v>
      </c>
      <c r="O24" s="74" t="s">
        <v>102</v>
      </c>
      <c r="P24" s="163"/>
      <c r="Q24" s="164"/>
      <c r="R24" s="163"/>
      <c r="S24" s="76">
        <v>20565.240000000002</v>
      </c>
      <c r="T24" s="76">
        <v>0</v>
      </c>
      <c r="U24" s="76">
        <v>20565.240000000002</v>
      </c>
      <c r="V24" s="195"/>
      <c r="W24" s="209" t="s">
        <v>252</v>
      </c>
    </row>
    <row r="25" spans="1:23">
      <c r="A25" s="75" t="s">
        <v>103</v>
      </c>
      <c r="B25" s="75" t="s">
        <v>47</v>
      </c>
      <c r="C25" s="75" t="s">
        <v>194</v>
      </c>
      <c r="D25" s="75" t="s">
        <v>94</v>
      </c>
      <c r="E25" s="75" t="s">
        <v>80</v>
      </c>
      <c r="F25" s="75" t="s">
        <v>48</v>
      </c>
      <c r="G25" s="75" t="s">
        <v>195</v>
      </c>
      <c r="H25" s="75" t="s">
        <v>49</v>
      </c>
      <c r="I25" s="75" t="s">
        <v>218</v>
      </c>
      <c r="J25" s="75" t="s">
        <v>94</v>
      </c>
      <c r="K25" s="75" t="s">
        <v>96</v>
      </c>
      <c r="L25" s="75" t="s">
        <v>196</v>
      </c>
      <c r="M25" s="74" t="s">
        <v>83</v>
      </c>
      <c r="N25" s="74" t="s">
        <v>50</v>
      </c>
      <c r="O25" s="74" t="s">
        <v>104</v>
      </c>
      <c r="P25" s="163"/>
      <c r="Q25" s="164"/>
      <c r="R25" s="163"/>
      <c r="S25" s="76">
        <v>34369.300000000003</v>
      </c>
      <c r="T25" s="76">
        <v>0</v>
      </c>
      <c r="U25" s="76">
        <v>34369.300000000003</v>
      </c>
      <c r="V25" s="195"/>
      <c r="W25" s="209" t="s">
        <v>252</v>
      </c>
    </row>
    <row r="26" spans="1:23">
      <c r="A26" s="75" t="s">
        <v>46</v>
      </c>
      <c r="B26" s="75" t="s">
        <v>47</v>
      </c>
      <c r="C26" s="75" t="s">
        <v>194</v>
      </c>
      <c r="D26" s="75" t="s">
        <v>99</v>
      </c>
      <c r="E26" s="75" t="s">
        <v>80</v>
      </c>
      <c r="F26" s="75" t="s">
        <v>48</v>
      </c>
      <c r="G26" s="75" t="s">
        <v>195</v>
      </c>
      <c r="H26" s="75" t="s">
        <v>49</v>
      </c>
      <c r="I26" s="75" t="s">
        <v>224</v>
      </c>
      <c r="J26" s="75" t="s">
        <v>94</v>
      </c>
      <c r="K26" s="75" t="s">
        <v>96</v>
      </c>
      <c r="L26" s="75" t="s">
        <v>196</v>
      </c>
      <c r="M26" s="74" t="s">
        <v>83</v>
      </c>
      <c r="N26" s="74" t="s">
        <v>50</v>
      </c>
      <c r="O26" s="74" t="s">
        <v>51</v>
      </c>
      <c r="P26" s="163"/>
      <c r="Q26" s="164"/>
      <c r="R26" s="163"/>
      <c r="S26" s="76">
        <v>239452.19</v>
      </c>
      <c r="T26" s="76">
        <v>0</v>
      </c>
      <c r="U26" s="76">
        <v>239452.19</v>
      </c>
      <c r="V26" s="195"/>
      <c r="W26" s="209" t="s">
        <v>253</v>
      </c>
    </row>
    <row r="27" spans="1:23">
      <c r="A27" s="75" t="s">
        <v>101</v>
      </c>
      <c r="B27" s="75" t="s">
        <v>47</v>
      </c>
      <c r="C27" s="75" t="s">
        <v>194</v>
      </c>
      <c r="D27" s="75" t="s">
        <v>94</v>
      </c>
      <c r="E27" s="75" t="s">
        <v>80</v>
      </c>
      <c r="F27" s="75" t="s">
        <v>48</v>
      </c>
      <c r="G27" s="75" t="s">
        <v>195</v>
      </c>
      <c r="H27" s="75" t="s">
        <v>49</v>
      </c>
      <c r="I27" s="75" t="s">
        <v>225</v>
      </c>
      <c r="J27" s="75" t="s">
        <v>94</v>
      </c>
      <c r="K27" s="75" t="s">
        <v>96</v>
      </c>
      <c r="L27" s="75" t="s">
        <v>196</v>
      </c>
      <c r="M27" s="74" t="s">
        <v>83</v>
      </c>
      <c r="N27" s="74" t="s">
        <v>50</v>
      </c>
      <c r="O27" s="74" t="s">
        <v>102</v>
      </c>
      <c r="P27" s="163"/>
      <c r="Q27" s="164"/>
      <c r="R27" s="163"/>
      <c r="S27" s="76">
        <v>16568.73</v>
      </c>
      <c r="T27" s="76">
        <v>0</v>
      </c>
      <c r="U27" s="76">
        <v>16568.73</v>
      </c>
      <c r="V27" s="195"/>
      <c r="W27" s="209" t="s">
        <v>253</v>
      </c>
    </row>
    <row r="28" spans="1:23">
      <c r="A28" s="75" t="s">
        <v>103</v>
      </c>
      <c r="B28" s="75" t="s">
        <v>47</v>
      </c>
      <c r="C28" s="75" t="s">
        <v>194</v>
      </c>
      <c r="D28" s="75" t="s">
        <v>94</v>
      </c>
      <c r="E28" s="75" t="s">
        <v>80</v>
      </c>
      <c r="F28" s="75" t="s">
        <v>48</v>
      </c>
      <c r="G28" s="75" t="s">
        <v>195</v>
      </c>
      <c r="H28" s="75" t="s">
        <v>49</v>
      </c>
      <c r="I28" s="75" t="s">
        <v>218</v>
      </c>
      <c r="J28" s="75" t="s">
        <v>94</v>
      </c>
      <c r="K28" s="75" t="s">
        <v>96</v>
      </c>
      <c r="L28" s="75" t="s">
        <v>196</v>
      </c>
      <c r="M28" s="74" t="s">
        <v>83</v>
      </c>
      <c r="N28" s="74" t="s">
        <v>50</v>
      </c>
      <c r="O28" s="74" t="s">
        <v>104</v>
      </c>
      <c r="P28" s="163"/>
      <c r="Q28" s="164"/>
      <c r="R28" s="163"/>
      <c r="S28" s="76">
        <v>27690.21</v>
      </c>
      <c r="T28" s="76">
        <v>0</v>
      </c>
      <c r="U28" s="76">
        <v>27690.21</v>
      </c>
      <c r="V28" s="195"/>
      <c r="W28" s="209" t="s">
        <v>253</v>
      </c>
    </row>
    <row r="29" spans="1:23">
      <c r="A29" s="75" t="s">
        <v>46</v>
      </c>
      <c r="B29" s="75" t="s">
        <v>47</v>
      </c>
      <c r="C29" s="75" t="s">
        <v>194</v>
      </c>
      <c r="D29" s="75" t="s">
        <v>99</v>
      </c>
      <c r="E29" s="75" t="s">
        <v>80</v>
      </c>
      <c r="F29" s="75" t="s">
        <v>48</v>
      </c>
      <c r="G29" s="75" t="s">
        <v>195</v>
      </c>
      <c r="H29" s="75" t="s">
        <v>49</v>
      </c>
      <c r="I29" s="75" t="s">
        <v>224</v>
      </c>
      <c r="J29" s="75" t="s">
        <v>94</v>
      </c>
      <c r="K29" s="75" t="s">
        <v>96</v>
      </c>
      <c r="L29" s="75" t="s">
        <v>196</v>
      </c>
      <c r="M29" s="74" t="s">
        <v>83</v>
      </c>
      <c r="N29" s="74" t="s">
        <v>50</v>
      </c>
      <c r="O29" s="74" t="s">
        <v>51</v>
      </c>
      <c r="P29" s="163"/>
      <c r="Q29" s="164"/>
      <c r="R29" s="163"/>
      <c r="S29" s="76">
        <v>627799.16</v>
      </c>
      <c r="T29" s="76">
        <v>0</v>
      </c>
      <c r="U29" s="76">
        <v>627799.16</v>
      </c>
      <c r="V29" s="195"/>
      <c r="W29" s="209" t="s">
        <v>254</v>
      </c>
    </row>
    <row r="30" spans="1:23">
      <c r="A30" s="75" t="s">
        <v>101</v>
      </c>
      <c r="B30" s="75" t="s">
        <v>47</v>
      </c>
      <c r="C30" s="75" t="s">
        <v>194</v>
      </c>
      <c r="D30" s="75" t="s">
        <v>94</v>
      </c>
      <c r="E30" s="75" t="s">
        <v>80</v>
      </c>
      <c r="F30" s="75" t="s">
        <v>48</v>
      </c>
      <c r="G30" s="75" t="s">
        <v>195</v>
      </c>
      <c r="H30" s="75" t="s">
        <v>49</v>
      </c>
      <c r="I30" s="75" t="s">
        <v>225</v>
      </c>
      <c r="J30" s="75" t="s">
        <v>94</v>
      </c>
      <c r="K30" s="75" t="s">
        <v>96</v>
      </c>
      <c r="L30" s="75" t="s">
        <v>196</v>
      </c>
      <c r="M30" s="74" t="s">
        <v>83</v>
      </c>
      <c r="N30" s="74" t="s">
        <v>50</v>
      </c>
      <c r="O30" s="74" t="s">
        <v>102</v>
      </c>
      <c r="P30" s="163"/>
      <c r="Q30" s="164"/>
      <c r="R30" s="163"/>
      <c r="S30" s="76">
        <v>43535.97</v>
      </c>
      <c r="T30" s="76">
        <v>0</v>
      </c>
      <c r="U30" s="76">
        <v>43535.97</v>
      </c>
      <c r="V30" s="195"/>
      <c r="W30" s="209" t="s">
        <v>254</v>
      </c>
    </row>
    <row r="31" spans="1:23">
      <c r="A31" s="75" t="s">
        <v>103</v>
      </c>
      <c r="B31" s="75" t="s">
        <v>47</v>
      </c>
      <c r="C31" s="75" t="s">
        <v>194</v>
      </c>
      <c r="D31" s="75" t="s">
        <v>94</v>
      </c>
      <c r="E31" s="75" t="s">
        <v>80</v>
      </c>
      <c r="F31" s="75" t="s">
        <v>48</v>
      </c>
      <c r="G31" s="75" t="s">
        <v>195</v>
      </c>
      <c r="H31" s="75" t="s">
        <v>49</v>
      </c>
      <c r="I31" s="75" t="s">
        <v>218</v>
      </c>
      <c r="J31" s="75" t="s">
        <v>94</v>
      </c>
      <c r="K31" s="75" t="s">
        <v>96</v>
      </c>
      <c r="L31" s="75" t="s">
        <v>196</v>
      </c>
      <c r="M31" s="74" t="s">
        <v>83</v>
      </c>
      <c r="N31" s="74" t="s">
        <v>50</v>
      </c>
      <c r="O31" s="74" t="s">
        <v>104</v>
      </c>
      <c r="P31" s="163"/>
      <c r="Q31" s="164"/>
      <c r="R31" s="163"/>
      <c r="S31" s="76">
        <v>75422.52</v>
      </c>
      <c r="T31" s="76">
        <v>0</v>
      </c>
      <c r="U31" s="76">
        <v>75422.52</v>
      </c>
      <c r="V31" s="195"/>
      <c r="W31" s="209" t="s">
        <v>254</v>
      </c>
    </row>
    <row r="32" spans="1:23">
      <c r="A32" s="75" t="s">
        <v>46</v>
      </c>
      <c r="B32" s="75" t="s">
        <v>47</v>
      </c>
      <c r="C32" s="75" t="s">
        <v>194</v>
      </c>
      <c r="D32" s="75" t="s">
        <v>99</v>
      </c>
      <c r="E32" s="75" t="s">
        <v>80</v>
      </c>
      <c r="F32" s="75" t="s">
        <v>48</v>
      </c>
      <c r="G32" s="75" t="s">
        <v>195</v>
      </c>
      <c r="H32" s="75" t="s">
        <v>49</v>
      </c>
      <c r="I32" s="75" t="s">
        <v>224</v>
      </c>
      <c r="J32" s="75" t="s">
        <v>94</v>
      </c>
      <c r="K32" s="75" t="s">
        <v>96</v>
      </c>
      <c r="L32" s="75" t="s">
        <v>196</v>
      </c>
      <c r="M32" s="74" t="s">
        <v>83</v>
      </c>
      <c r="N32" s="74" t="s">
        <v>50</v>
      </c>
      <c r="O32" s="74" t="s">
        <v>51</v>
      </c>
      <c r="P32" s="163"/>
      <c r="Q32" s="164"/>
      <c r="R32" s="163"/>
      <c r="S32" s="76">
        <v>627799.16</v>
      </c>
      <c r="T32" s="76">
        <v>0</v>
      </c>
      <c r="U32" s="76">
        <v>627799.16</v>
      </c>
      <c r="V32" s="195"/>
      <c r="W32" s="209" t="s">
        <v>255</v>
      </c>
    </row>
    <row r="33" spans="1:23">
      <c r="A33" s="75" t="s">
        <v>101</v>
      </c>
      <c r="B33" s="75" t="s">
        <v>47</v>
      </c>
      <c r="C33" s="75" t="s">
        <v>194</v>
      </c>
      <c r="D33" s="75" t="s">
        <v>94</v>
      </c>
      <c r="E33" s="75" t="s">
        <v>80</v>
      </c>
      <c r="F33" s="75" t="s">
        <v>48</v>
      </c>
      <c r="G33" s="75" t="s">
        <v>195</v>
      </c>
      <c r="H33" s="75" t="s">
        <v>49</v>
      </c>
      <c r="I33" s="75" t="s">
        <v>225</v>
      </c>
      <c r="J33" s="75" t="s">
        <v>94</v>
      </c>
      <c r="K33" s="75" t="s">
        <v>96</v>
      </c>
      <c r="L33" s="75" t="s">
        <v>196</v>
      </c>
      <c r="M33" s="74" t="s">
        <v>83</v>
      </c>
      <c r="N33" s="74" t="s">
        <v>50</v>
      </c>
      <c r="O33" s="74" t="s">
        <v>102</v>
      </c>
      <c r="P33" s="163"/>
      <c r="Q33" s="164"/>
      <c r="R33" s="163"/>
      <c r="S33" s="76">
        <v>43535.97</v>
      </c>
      <c r="T33" s="76">
        <v>0</v>
      </c>
      <c r="U33" s="76">
        <v>43535.97</v>
      </c>
      <c r="V33" s="195"/>
      <c r="W33" s="209" t="s">
        <v>255</v>
      </c>
    </row>
    <row r="34" spans="1:23">
      <c r="A34" s="75" t="s">
        <v>103</v>
      </c>
      <c r="B34" s="75" t="s">
        <v>47</v>
      </c>
      <c r="C34" s="75" t="s">
        <v>194</v>
      </c>
      <c r="D34" s="75" t="s">
        <v>94</v>
      </c>
      <c r="E34" s="75" t="s">
        <v>80</v>
      </c>
      <c r="F34" s="75" t="s">
        <v>48</v>
      </c>
      <c r="G34" s="75" t="s">
        <v>195</v>
      </c>
      <c r="H34" s="75" t="s">
        <v>49</v>
      </c>
      <c r="I34" s="75" t="s">
        <v>218</v>
      </c>
      <c r="J34" s="75" t="s">
        <v>94</v>
      </c>
      <c r="K34" s="75" t="s">
        <v>96</v>
      </c>
      <c r="L34" s="75" t="s">
        <v>196</v>
      </c>
      <c r="M34" s="74" t="s">
        <v>83</v>
      </c>
      <c r="N34" s="74" t="s">
        <v>50</v>
      </c>
      <c r="O34" s="74" t="s">
        <v>104</v>
      </c>
      <c r="P34" s="163"/>
      <c r="Q34" s="164"/>
      <c r="R34" s="163"/>
      <c r="S34" s="76">
        <v>75422.52</v>
      </c>
      <c r="T34" s="76">
        <v>0</v>
      </c>
      <c r="U34" s="76">
        <v>75422.52</v>
      </c>
      <c r="V34" s="195"/>
      <c r="W34" s="209" t="s">
        <v>255</v>
      </c>
    </row>
    <row r="35" spans="1:23">
      <c r="A35" s="75" t="s">
        <v>46</v>
      </c>
      <c r="B35" s="75" t="s">
        <v>47</v>
      </c>
      <c r="C35" s="75" t="s">
        <v>194</v>
      </c>
      <c r="D35" s="75" t="s">
        <v>99</v>
      </c>
      <c r="E35" s="75" t="s">
        <v>80</v>
      </c>
      <c r="F35" s="75" t="s">
        <v>48</v>
      </c>
      <c r="G35" s="75" t="s">
        <v>195</v>
      </c>
      <c r="H35" s="75" t="s">
        <v>49</v>
      </c>
      <c r="I35" s="75" t="s">
        <v>224</v>
      </c>
      <c r="J35" s="75" t="s">
        <v>94</v>
      </c>
      <c r="K35" s="75" t="s">
        <v>96</v>
      </c>
      <c r="L35" s="75" t="s">
        <v>196</v>
      </c>
      <c r="M35" s="74" t="s">
        <v>83</v>
      </c>
      <c r="N35" s="74" t="s">
        <v>50</v>
      </c>
      <c r="O35" s="74" t="s">
        <v>51</v>
      </c>
      <c r="P35" s="163"/>
      <c r="Q35" s="164"/>
      <c r="R35" s="163"/>
      <c r="S35" s="76">
        <v>629251.05000000005</v>
      </c>
      <c r="T35" s="76">
        <v>0</v>
      </c>
      <c r="U35" s="76">
        <v>629251.05000000005</v>
      </c>
      <c r="V35" s="195"/>
      <c r="W35" s="209" t="s">
        <v>256</v>
      </c>
    </row>
    <row r="36" spans="1:23">
      <c r="A36" s="75" t="s">
        <v>101</v>
      </c>
      <c r="B36" s="75" t="s">
        <v>47</v>
      </c>
      <c r="C36" s="75" t="s">
        <v>194</v>
      </c>
      <c r="D36" s="75" t="s">
        <v>94</v>
      </c>
      <c r="E36" s="75" t="s">
        <v>80</v>
      </c>
      <c r="F36" s="75" t="s">
        <v>48</v>
      </c>
      <c r="G36" s="75" t="s">
        <v>195</v>
      </c>
      <c r="H36" s="75" t="s">
        <v>49</v>
      </c>
      <c r="I36" s="75" t="s">
        <v>225</v>
      </c>
      <c r="J36" s="75" t="s">
        <v>94</v>
      </c>
      <c r="K36" s="75" t="s">
        <v>96</v>
      </c>
      <c r="L36" s="75" t="s">
        <v>196</v>
      </c>
      <c r="M36" s="74" t="s">
        <v>83</v>
      </c>
      <c r="N36" s="74" t="s">
        <v>50</v>
      </c>
      <c r="O36" s="74" t="s">
        <v>102</v>
      </c>
      <c r="P36" s="163"/>
      <c r="Q36" s="164"/>
      <c r="R36" s="163"/>
      <c r="S36" s="76">
        <v>43636.66</v>
      </c>
      <c r="T36" s="76">
        <v>0</v>
      </c>
      <c r="U36" s="76">
        <v>43636.66</v>
      </c>
      <c r="V36" s="195"/>
      <c r="W36" s="209" t="s">
        <v>256</v>
      </c>
    </row>
    <row r="37" spans="1:23">
      <c r="A37" s="75" t="s">
        <v>103</v>
      </c>
      <c r="B37" s="75" t="s">
        <v>47</v>
      </c>
      <c r="C37" s="75" t="s">
        <v>194</v>
      </c>
      <c r="D37" s="75" t="s">
        <v>94</v>
      </c>
      <c r="E37" s="75" t="s">
        <v>80</v>
      </c>
      <c r="F37" s="75" t="s">
        <v>48</v>
      </c>
      <c r="G37" s="75" t="s">
        <v>195</v>
      </c>
      <c r="H37" s="75" t="s">
        <v>49</v>
      </c>
      <c r="I37" s="75" t="s">
        <v>218</v>
      </c>
      <c r="J37" s="75" t="s">
        <v>94</v>
      </c>
      <c r="K37" s="75" t="s">
        <v>96</v>
      </c>
      <c r="L37" s="75" t="s">
        <v>196</v>
      </c>
      <c r="M37" s="74" t="s">
        <v>83</v>
      </c>
      <c r="N37" s="74" t="s">
        <v>50</v>
      </c>
      <c r="O37" s="74" t="s">
        <v>104</v>
      </c>
      <c r="P37" s="163"/>
      <c r="Q37" s="164"/>
      <c r="R37" s="163"/>
      <c r="S37" s="76">
        <v>75596.95</v>
      </c>
      <c r="T37" s="76">
        <v>0</v>
      </c>
      <c r="U37" s="76">
        <v>75596.95</v>
      </c>
      <c r="V37" s="195"/>
      <c r="W37" s="209" t="s">
        <v>256</v>
      </c>
    </row>
    <row r="38" spans="1:23">
      <c r="A38" s="75" t="s">
        <v>46</v>
      </c>
      <c r="B38" s="75" t="s">
        <v>47</v>
      </c>
      <c r="C38" s="75" t="s">
        <v>194</v>
      </c>
      <c r="D38" s="75" t="s">
        <v>99</v>
      </c>
      <c r="E38" s="75" t="s">
        <v>80</v>
      </c>
      <c r="F38" s="75" t="s">
        <v>48</v>
      </c>
      <c r="G38" s="75" t="s">
        <v>195</v>
      </c>
      <c r="H38" s="75" t="s">
        <v>49</v>
      </c>
      <c r="I38" s="75" t="s">
        <v>224</v>
      </c>
      <c r="J38" s="75" t="s">
        <v>94</v>
      </c>
      <c r="K38" s="75" t="s">
        <v>96</v>
      </c>
      <c r="L38" s="75" t="s">
        <v>196</v>
      </c>
      <c r="M38" s="74" t="s">
        <v>83</v>
      </c>
      <c r="N38" s="74" t="s">
        <v>50</v>
      </c>
      <c r="O38" s="74" t="s">
        <v>51</v>
      </c>
      <c r="P38" s="163"/>
      <c r="Q38" s="164"/>
      <c r="R38" s="163"/>
      <c r="S38" s="76">
        <v>389876.49</v>
      </c>
      <c r="T38" s="76">
        <v>0</v>
      </c>
      <c r="U38" s="76">
        <v>389876.49</v>
      </c>
      <c r="V38" s="195"/>
      <c r="W38" s="209" t="s">
        <v>257</v>
      </c>
    </row>
    <row r="39" spans="1:23">
      <c r="A39" s="75" t="s">
        <v>101</v>
      </c>
      <c r="B39" s="75" t="s">
        <v>47</v>
      </c>
      <c r="C39" s="75" t="s">
        <v>194</v>
      </c>
      <c r="D39" s="75" t="s">
        <v>94</v>
      </c>
      <c r="E39" s="75" t="s">
        <v>80</v>
      </c>
      <c r="F39" s="75" t="s">
        <v>48</v>
      </c>
      <c r="G39" s="75" t="s">
        <v>195</v>
      </c>
      <c r="H39" s="75" t="s">
        <v>49</v>
      </c>
      <c r="I39" s="75" t="s">
        <v>225</v>
      </c>
      <c r="J39" s="75" t="s">
        <v>94</v>
      </c>
      <c r="K39" s="75" t="s">
        <v>96</v>
      </c>
      <c r="L39" s="75" t="s">
        <v>196</v>
      </c>
      <c r="M39" s="74" t="s">
        <v>83</v>
      </c>
      <c r="N39" s="74" t="s">
        <v>50</v>
      </c>
      <c r="O39" s="74" t="s">
        <v>102</v>
      </c>
      <c r="P39" s="163"/>
      <c r="Q39" s="164"/>
      <c r="R39" s="163"/>
      <c r="S39" s="76">
        <v>27036.75</v>
      </c>
      <c r="T39" s="76">
        <v>0</v>
      </c>
      <c r="U39" s="76">
        <v>27036.75</v>
      </c>
      <c r="V39" s="195"/>
      <c r="W39" s="209" t="s">
        <v>257</v>
      </c>
    </row>
    <row r="40" spans="1:23">
      <c r="A40" s="75" t="s">
        <v>103</v>
      </c>
      <c r="B40" s="75" t="s">
        <v>47</v>
      </c>
      <c r="C40" s="75" t="s">
        <v>194</v>
      </c>
      <c r="D40" s="75" t="s">
        <v>94</v>
      </c>
      <c r="E40" s="75" t="s">
        <v>80</v>
      </c>
      <c r="F40" s="75" t="s">
        <v>48</v>
      </c>
      <c r="G40" s="75" t="s">
        <v>195</v>
      </c>
      <c r="H40" s="75" t="s">
        <v>49</v>
      </c>
      <c r="I40" s="75" t="s">
        <v>218</v>
      </c>
      <c r="J40" s="75" t="s">
        <v>94</v>
      </c>
      <c r="K40" s="75" t="s">
        <v>96</v>
      </c>
      <c r="L40" s="75" t="s">
        <v>196</v>
      </c>
      <c r="M40" s="74" t="s">
        <v>83</v>
      </c>
      <c r="N40" s="74" t="s">
        <v>50</v>
      </c>
      <c r="O40" s="74" t="s">
        <v>104</v>
      </c>
      <c r="P40" s="163"/>
      <c r="Q40" s="164"/>
      <c r="R40" s="163"/>
      <c r="S40" s="76">
        <v>46838.97</v>
      </c>
      <c r="T40" s="76">
        <v>0</v>
      </c>
      <c r="U40" s="76">
        <v>46838.97</v>
      </c>
      <c r="V40" s="195"/>
      <c r="W40" s="209" t="s">
        <v>257</v>
      </c>
    </row>
    <row r="41" spans="1:23">
      <c r="A41" s="75" t="s">
        <v>46</v>
      </c>
      <c r="B41" s="75" t="s">
        <v>47</v>
      </c>
      <c r="C41" s="75" t="s">
        <v>194</v>
      </c>
      <c r="D41" s="75" t="s">
        <v>99</v>
      </c>
      <c r="E41" s="75" t="s">
        <v>80</v>
      </c>
      <c r="F41" s="75" t="s">
        <v>48</v>
      </c>
      <c r="G41" s="75" t="s">
        <v>195</v>
      </c>
      <c r="H41" s="75" t="s">
        <v>49</v>
      </c>
      <c r="I41" s="75" t="s">
        <v>224</v>
      </c>
      <c r="J41" s="75" t="s">
        <v>94</v>
      </c>
      <c r="K41" s="75" t="s">
        <v>96</v>
      </c>
      <c r="L41" s="75" t="s">
        <v>196</v>
      </c>
      <c r="M41" s="74" t="s">
        <v>83</v>
      </c>
      <c r="N41" s="74" t="s">
        <v>50</v>
      </c>
      <c r="O41" s="74" t="s">
        <v>51</v>
      </c>
      <c r="P41" s="163"/>
      <c r="Q41" s="164"/>
      <c r="R41" s="163"/>
      <c r="S41" s="76">
        <v>389876.49</v>
      </c>
      <c r="T41" s="76">
        <v>0</v>
      </c>
      <c r="U41" s="76">
        <v>389876.49</v>
      </c>
      <c r="V41" s="195"/>
      <c r="W41" s="209" t="s">
        <v>258</v>
      </c>
    </row>
    <row r="42" spans="1:23">
      <c r="A42" s="75" t="s">
        <v>101</v>
      </c>
      <c r="B42" s="75" t="s">
        <v>47</v>
      </c>
      <c r="C42" s="75" t="s">
        <v>194</v>
      </c>
      <c r="D42" s="75" t="s">
        <v>94</v>
      </c>
      <c r="E42" s="75" t="s">
        <v>80</v>
      </c>
      <c r="F42" s="75" t="s">
        <v>48</v>
      </c>
      <c r="G42" s="75" t="s">
        <v>195</v>
      </c>
      <c r="H42" s="75" t="s">
        <v>49</v>
      </c>
      <c r="I42" s="75" t="s">
        <v>225</v>
      </c>
      <c r="J42" s="75" t="s">
        <v>94</v>
      </c>
      <c r="K42" s="75" t="s">
        <v>96</v>
      </c>
      <c r="L42" s="75" t="s">
        <v>196</v>
      </c>
      <c r="M42" s="74" t="s">
        <v>83</v>
      </c>
      <c r="N42" s="74" t="s">
        <v>50</v>
      </c>
      <c r="O42" s="74" t="s">
        <v>102</v>
      </c>
      <c r="P42" s="163"/>
      <c r="Q42" s="164"/>
      <c r="R42" s="163"/>
      <c r="S42" s="76">
        <v>27036.75</v>
      </c>
      <c r="T42" s="76">
        <v>0</v>
      </c>
      <c r="U42" s="76">
        <v>27036.75</v>
      </c>
      <c r="V42" s="195"/>
      <c r="W42" s="209" t="s">
        <v>258</v>
      </c>
    </row>
    <row r="43" spans="1:23">
      <c r="A43" s="75" t="s">
        <v>103</v>
      </c>
      <c r="B43" s="75" t="s">
        <v>47</v>
      </c>
      <c r="C43" s="75" t="s">
        <v>194</v>
      </c>
      <c r="D43" s="75" t="s">
        <v>94</v>
      </c>
      <c r="E43" s="75" t="s">
        <v>80</v>
      </c>
      <c r="F43" s="75" t="s">
        <v>48</v>
      </c>
      <c r="G43" s="75" t="s">
        <v>195</v>
      </c>
      <c r="H43" s="75" t="s">
        <v>49</v>
      </c>
      <c r="I43" s="75" t="s">
        <v>218</v>
      </c>
      <c r="J43" s="75" t="s">
        <v>94</v>
      </c>
      <c r="K43" s="75" t="s">
        <v>96</v>
      </c>
      <c r="L43" s="75" t="s">
        <v>196</v>
      </c>
      <c r="M43" s="74" t="s">
        <v>83</v>
      </c>
      <c r="N43" s="74" t="s">
        <v>50</v>
      </c>
      <c r="O43" s="74" t="s">
        <v>104</v>
      </c>
      <c r="P43" s="163"/>
      <c r="Q43" s="164"/>
      <c r="R43" s="163"/>
      <c r="S43" s="76">
        <v>46838.97</v>
      </c>
      <c r="T43" s="76">
        <v>0</v>
      </c>
      <c r="U43" s="76">
        <v>46838.97</v>
      </c>
      <c r="V43" s="195"/>
      <c r="W43" s="209" t="s">
        <v>258</v>
      </c>
    </row>
    <row r="44" spans="1:23">
      <c r="A44" s="75" t="s">
        <v>46</v>
      </c>
      <c r="B44" s="75" t="s">
        <v>47</v>
      </c>
      <c r="C44" s="75" t="s">
        <v>194</v>
      </c>
      <c r="D44" s="75" t="s">
        <v>99</v>
      </c>
      <c r="E44" s="75" t="s">
        <v>80</v>
      </c>
      <c r="F44" s="75" t="s">
        <v>48</v>
      </c>
      <c r="G44" s="75" t="s">
        <v>195</v>
      </c>
      <c r="H44" s="75" t="s">
        <v>49</v>
      </c>
      <c r="I44" s="75" t="s">
        <v>224</v>
      </c>
      <c r="J44" s="75" t="s">
        <v>94</v>
      </c>
      <c r="K44" s="75" t="s">
        <v>96</v>
      </c>
      <c r="L44" s="75" t="s">
        <v>196</v>
      </c>
      <c r="M44" s="74" t="s">
        <v>83</v>
      </c>
      <c r="N44" s="74" t="s">
        <v>50</v>
      </c>
      <c r="O44" s="74" t="s">
        <v>51</v>
      </c>
      <c r="P44" s="163"/>
      <c r="Q44" s="164"/>
      <c r="R44" s="163"/>
      <c r="S44" s="76">
        <v>604929.80000000005</v>
      </c>
      <c r="T44" s="76">
        <v>0</v>
      </c>
      <c r="U44" s="76">
        <v>604929.80000000005</v>
      </c>
      <c r="V44" s="195"/>
      <c r="W44" s="209" t="s">
        <v>272</v>
      </c>
    </row>
    <row r="45" spans="1:23">
      <c r="A45" s="75" t="s">
        <v>101</v>
      </c>
      <c r="B45" s="75" t="s">
        <v>47</v>
      </c>
      <c r="C45" s="75" t="s">
        <v>194</v>
      </c>
      <c r="D45" s="75" t="s">
        <v>94</v>
      </c>
      <c r="E45" s="75" t="s">
        <v>80</v>
      </c>
      <c r="F45" s="75" t="s">
        <v>48</v>
      </c>
      <c r="G45" s="75" t="s">
        <v>195</v>
      </c>
      <c r="H45" s="75" t="s">
        <v>49</v>
      </c>
      <c r="I45" s="75" t="s">
        <v>225</v>
      </c>
      <c r="J45" s="75" t="s">
        <v>94</v>
      </c>
      <c r="K45" s="75" t="s">
        <v>96</v>
      </c>
      <c r="L45" s="75" t="s">
        <v>196</v>
      </c>
      <c r="M45" s="74" t="s">
        <v>83</v>
      </c>
      <c r="N45" s="74" t="s">
        <v>50</v>
      </c>
      <c r="O45" s="74" t="s">
        <v>102</v>
      </c>
      <c r="P45" s="163"/>
      <c r="Q45" s="164"/>
      <c r="R45" s="163"/>
      <c r="S45" s="76">
        <v>41950.05</v>
      </c>
      <c r="T45" s="76">
        <v>0</v>
      </c>
      <c r="U45" s="76">
        <v>41950.05</v>
      </c>
      <c r="V45" s="195"/>
      <c r="W45" s="209" t="s">
        <v>272</v>
      </c>
    </row>
    <row r="46" spans="1:23">
      <c r="A46" s="75" t="s">
        <v>103</v>
      </c>
      <c r="B46" s="75" t="s">
        <v>47</v>
      </c>
      <c r="C46" s="75" t="s">
        <v>194</v>
      </c>
      <c r="D46" s="75" t="s">
        <v>94</v>
      </c>
      <c r="E46" s="75" t="s">
        <v>80</v>
      </c>
      <c r="F46" s="75" t="s">
        <v>48</v>
      </c>
      <c r="G46" s="75" t="s">
        <v>195</v>
      </c>
      <c r="H46" s="75" t="s">
        <v>49</v>
      </c>
      <c r="I46" s="75" t="s">
        <v>218</v>
      </c>
      <c r="J46" s="75" t="s">
        <v>94</v>
      </c>
      <c r="K46" s="75" t="s">
        <v>96</v>
      </c>
      <c r="L46" s="75" t="s">
        <v>196</v>
      </c>
      <c r="M46" s="74" t="s">
        <v>83</v>
      </c>
      <c r="N46" s="74" t="s">
        <v>50</v>
      </c>
      <c r="O46" s="74" t="s">
        <v>104</v>
      </c>
      <c r="P46" s="163"/>
      <c r="Q46" s="164"/>
      <c r="R46" s="163"/>
      <c r="S46" s="76">
        <v>72675.039999999994</v>
      </c>
      <c r="T46" s="76">
        <v>0</v>
      </c>
      <c r="U46" s="76">
        <v>72675.039999999994</v>
      </c>
      <c r="V46" s="195"/>
      <c r="W46" s="209" t="s">
        <v>272</v>
      </c>
    </row>
    <row r="47" spans="1:23">
      <c r="A47" s="78"/>
      <c r="B47" s="78"/>
      <c r="C47" s="78"/>
      <c r="D47" s="78"/>
      <c r="E47" s="78"/>
      <c r="F47" s="78"/>
      <c r="G47" s="78"/>
      <c r="H47" s="79" t="s">
        <v>63</v>
      </c>
      <c r="I47" s="78"/>
      <c r="J47" s="78"/>
      <c r="K47" s="78"/>
      <c r="L47" s="78"/>
      <c r="M47" s="77"/>
      <c r="N47" s="77"/>
      <c r="O47" s="77"/>
      <c r="P47" s="77"/>
      <c r="Q47" s="78"/>
      <c r="R47" s="77"/>
      <c r="S47" s="80">
        <v>5858059.2999999998</v>
      </c>
      <c r="T47" s="80">
        <v>0</v>
      </c>
      <c r="U47" s="80">
        <v>5858059.2999999998</v>
      </c>
      <c r="V47" s="196"/>
      <c r="W47" s="197"/>
    </row>
    <row r="48" spans="1:23">
      <c r="A48" s="75" t="s">
        <v>46</v>
      </c>
      <c r="B48" s="75" t="s">
        <v>47</v>
      </c>
      <c r="C48" s="75" t="s">
        <v>194</v>
      </c>
      <c r="D48" s="75" t="s">
        <v>99</v>
      </c>
      <c r="E48" s="75" t="s">
        <v>80</v>
      </c>
      <c r="F48" s="75" t="s">
        <v>48</v>
      </c>
      <c r="G48" s="75" t="s">
        <v>195</v>
      </c>
      <c r="H48" s="75" t="s">
        <v>64</v>
      </c>
      <c r="I48" s="75" t="s">
        <v>224</v>
      </c>
      <c r="J48" s="75" t="s">
        <v>94</v>
      </c>
      <c r="K48" s="75" t="s">
        <v>96</v>
      </c>
      <c r="L48" s="75" t="s">
        <v>196</v>
      </c>
      <c r="M48" s="74" t="s">
        <v>83</v>
      </c>
      <c r="N48" s="74" t="s">
        <v>50</v>
      </c>
      <c r="O48" s="74" t="s">
        <v>65</v>
      </c>
      <c r="P48" s="163"/>
      <c r="Q48" s="164"/>
      <c r="R48" s="163"/>
      <c r="S48" s="76">
        <v>31153.26</v>
      </c>
      <c r="T48" s="76">
        <v>0</v>
      </c>
      <c r="U48" s="76">
        <v>31153.26</v>
      </c>
      <c r="V48" s="195"/>
      <c r="W48" s="209" t="s">
        <v>248</v>
      </c>
    </row>
    <row r="49" spans="1:23">
      <c r="A49" s="75" t="s">
        <v>101</v>
      </c>
      <c r="B49" s="75" t="s">
        <v>47</v>
      </c>
      <c r="C49" s="75" t="s">
        <v>194</v>
      </c>
      <c r="D49" s="75" t="s">
        <v>94</v>
      </c>
      <c r="E49" s="75" t="s">
        <v>80</v>
      </c>
      <c r="F49" s="75" t="s">
        <v>48</v>
      </c>
      <c r="G49" s="75" t="s">
        <v>195</v>
      </c>
      <c r="H49" s="75" t="s">
        <v>64</v>
      </c>
      <c r="I49" s="75" t="s">
        <v>225</v>
      </c>
      <c r="J49" s="75" t="s">
        <v>94</v>
      </c>
      <c r="K49" s="75" t="s">
        <v>96</v>
      </c>
      <c r="L49" s="75" t="s">
        <v>196</v>
      </c>
      <c r="M49" s="74" t="s">
        <v>83</v>
      </c>
      <c r="N49" s="74" t="s">
        <v>50</v>
      </c>
      <c r="O49" s="74" t="s">
        <v>105</v>
      </c>
      <c r="P49" s="163"/>
      <c r="Q49" s="164"/>
      <c r="R49" s="163"/>
      <c r="S49" s="76">
        <v>2155.63</v>
      </c>
      <c r="T49" s="76">
        <v>0</v>
      </c>
      <c r="U49" s="76">
        <v>2155.63</v>
      </c>
      <c r="V49" s="195"/>
      <c r="W49" s="209" t="s">
        <v>248</v>
      </c>
    </row>
    <row r="50" spans="1:23">
      <c r="A50" s="75" t="s">
        <v>103</v>
      </c>
      <c r="B50" s="75" t="s">
        <v>47</v>
      </c>
      <c r="C50" s="75" t="s">
        <v>194</v>
      </c>
      <c r="D50" s="75" t="s">
        <v>94</v>
      </c>
      <c r="E50" s="75" t="s">
        <v>80</v>
      </c>
      <c r="F50" s="75" t="s">
        <v>48</v>
      </c>
      <c r="G50" s="75" t="s">
        <v>195</v>
      </c>
      <c r="H50" s="75" t="s">
        <v>64</v>
      </c>
      <c r="I50" s="75" t="s">
        <v>218</v>
      </c>
      <c r="J50" s="75" t="s">
        <v>94</v>
      </c>
      <c r="K50" s="75" t="s">
        <v>96</v>
      </c>
      <c r="L50" s="75" t="s">
        <v>196</v>
      </c>
      <c r="M50" s="74" t="s">
        <v>83</v>
      </c>
      <c r="N50" s="74" t="s">
        <v>50</v>
      </c>
      <c r="O50" s="74" t="s">
        <v>106</v>
      </c>
      <c r="P50" s="163"/>
      <c r="Q50" s="164"/>
      <c r="R50" s="163"/>
      <c r="S50" s="76">
        <v>3602.56</v>
      </c>
      <c r="T50" s="76">
        <v>0</v>
      </c>
      <c r="U50" s="76">
        <v>3602.56</v>
      </c>
      <c r="V50" s="195"/>
      <c r="W50" s="209" t="s">
        <v>248</v>
      </c>
    </row>
    <row r="51" spans="1:23">
      <c r="A51" s="75" t="s">
        <v>46</v>
      </c>
      <c r="B51" s="75" t="s">
        <v>47</v>
      </c>
      <c r="C51" s="75" t="s">
        <v>194</v>
      </c>
      <c r="D51" s="75" t="s">
        <v>99</v>
      </c>
      <c r="E51" s="75" t="s">
        <v>80</v>
      </c>
      <c r="F51" s="75" t="s">
        <v>48</v>
      </c>
      <c r="G51" s="75" t="s">
        <v>195</v>
      </c>
      <c r="H51" s="75" t="s">
        <v>64</v>
      </c>
      <c r="I51" s="75" t="s">
        <v>224</v>
      </c>
      <c r="J51" s="75" t="s">
        <v>94</v>
      </c>
      <c r="K51" s="75" t="s">
        <v>96</v>
      </c>
      <c r="L51" s="75" t="s">
        <v>196</v>
      </c>
      <c r="M51" s="74" t="s">
        <v>83</v>
      </c>
      <c r="N51" s="74" t="s">
        <v>50</v>
      </c>
      <c r="O51" s="74" t="s">
        <v>65</v>
      </c>
      <c r="P51" s="163"/>
      <c r="Q51" s="164"/>
      <c r="R51" s="163"/>
      <c r="S51" s="76">
        <v>31153.26</v>
      </c>
      <c r="T51" s="76">
        <v>0</v>
      </c>
      <c r="U51" s="76">
        <v>31153.26</v>
      </c>
      <c r="V51" s="195"/>
      <c r="W51" s="209" t="s">
        <v>249</v>
      </c>
    </row>
    <row r="52" spans="1:23">
      <c r="A52" s="75" t="s">
        <v>101</v>
      </c>
      <c r="B52" s="75" t="s">
        <v>47</v>
      </c>
      <c r="C52" s="75" t="s">
        <v>194</v>
      </c>
      <c r="D52" s="75" t="s">
        <v>94</v>
      </c>
      <c r="E52" s="75" t="s">
        <v>80</v>
      </c>
      <c r="F52" s="75" t="s">
        <v>48</v>
      </c>
      <c r="G52" s="75" t="s">
        <v>195</v>
      </c>
      <c r="H52" s="75" t="s">
        <v>64</v>
      </c>
      <c r="I52" s="75" t="s">
        <v>225</v>
      </c>
      <c r="J52" s="75" t="s">
        <v>94</v>
      </c>
      <c r="K52" s="75" t="s">
        <v>96</v>
      </c>
      <c r="L52" s="75" t="s">
        <v>196</v>
      </c>
      <c r="M52" s="74" t="s">
        <v>83</v>
      </c>
      <c r="N52" s="74" t="s">
        <v>50</v>
      </c>
      <c r="O52" s="74" t="s">
        <v>105</v>
      </c>
      <c r="P52" s="163"/>
      <c r="Q52" s="164"/>
      <c r="R52" s="163"/>
      <c r="S52" s="76">
        <v>2155.63</v>
      </c>
      <c r="T52" s="76">
        <v>0</v>
      </c>
      <c r="U52" s="76">
        <v>2155.63</v>
      </c>
      <c r="V52" s="195"/>
      <c r="W52" s="209" t="s">
        <v>249</v>
      </c>
    </row>
    <row r="53" spans="1:23">
      <c r="A53" s="75" t="s">
        <v>103</v>
      </c>
      <c r="B53" s="75" t="s">
        <v>47</v>
      </c>
      <c r="C53" s="75" t="s">
        <v>194</v>
      </c>
      <c r="D53" s="75" t="s">
        <v>94</v>
      </c>
      <c r="E53" s="75" t="s">
        <v>80</v>
      </c>
      <c r="F53" s="75" t="s">
        <v>48</v>
      </c>
      <c r="G53" s="75" t="s">
        <v>195</v>
      </c>
      <c r="H53" s="75" t="s">
        <v>64</v>
      </c>
      <c r="I53" s="75" t="s">
        <v>218</v>
      </c>
      <c r="J53" s="75" t="s">
        <v>94</v>
      </c>
      <c r="K53" s="75" t="s">
        <v>96</v>
      </c>
      <c r="L53" s="75" t="s">
        <v>196</v>
      </c>
      <c r="M53" s="74" t="s">
        <v>83</v>
      </c>
      <c r="N53" s="74" t="s">
        <v>50</v>
      </c>
      <c r="O53" s="74" t="s">
        <v>106</v>
      </c>
      <c r="P53" s="163"/>
      <c r="Q53" s="164"/>
      <c r="R53" s="163"/>
      <c r="S53" s="76">
        <v>3602.56</v>
      </c>
      <c r="T53" s="76">
        <v>0</v>
      </c>
      <c r="U53" s="76">
        <v>3602.56</v>
      </c>
      <c r="V53" s="195"/>
      <c r="W53" s="209" t="s">
        <v>249</v>
      </c>
    </row>
    <row r="54" spans="1:23">
      <c r="A54" s="75" t="s">
        <v>46</v>
      </c>
      <c r="B54" s="75" t="s">
        <v>47</v>
      </c>
      <c r="C54" s="75" t="s">
        <v>194</v>
      </c>
      <c r="D54" s="75" t="s">
        <v>99</v>
      </c>
      <c r="E54" s="75" t="s">
        <v>80</v>
      </c>
      <c r="F54" s="75" t="s">
        <v>48</v>
      </c>
      <c r="G54" s="75" t="s">
        <v>195</v>
      </c>
      <c r="H54" s="75" t="s">
        <v>64</v>
      </c>
      <c r="I54" s="75" t="s">
        <v>224</v>
      </c>
      <c r="J54" s="75" t="s">
        <v>94</v>
      </c>
      <c r="K54" s="75" t="s">
        <v>96</v>
      </c>
      <c r="L54" s="75" t="s">
        <v>196</v>
      </c>
      <c r="M54" s="74" t="s">
        <v>83</v>
      </c>
      <c r="N54" s="74" t="s">
        <v>50</v>
      </c>
      <c r="O54" s="74" t="s">
        <v>65</v>
      </c>
      <c r="P54" s="163"/>
      <c r="Q54" s="164"/>
      <c r="R54" s="163"/>
      <c r="S54" s="76">
        <v>0</v>
      </c>
      <c r="T54" s="76">
        <v>33455.85</v>
      </c>
      <c r="U54" s="76">
        <v>-33455.85</v>
      </c>
      <c r="V54" s="195"/>
      <c r="W54" s="209" t="s">
        <v>250</v>
      </c>
    </row>
    <row r="55" spans="1:23">
      <c r="A55" s="75" t="s">
        <v>101</v>
      </c>
      <c r="B55" s="75" t="s">
        <v>47</v>
      </c>
      <c r="C55" s="75" t="s">
        <v>194</v>
      </c>
      <c r="D55" s="75" t="s">
        <v>94</v>
      </c>
      <c r="E55" s="75" t="s">
        <v>80</v>
      </c>
      <c r="F55" s="75" t="s">
        <v>48</v>
      </c>
      <c r="G55" s="75" t="s">
        <v>195</v>
      </c>
      <c r="H55" s="75" t="s">
        <v>64</v>
      </c>
      <c r="I55" s="75" t="s">
        <v>225</v>
      </c>
      <c r="J55" s="75" t="s">
        <v>94</v>
      </c>
      <c r="K55" s="75" t="s">
        <v>96</v>
      </c>
      <c r="L55" s="75" t="s">
        <v>196</v>
      </c>
      <c r="M55" s="74" t="s">
        <v>83</v>
      </c>
      <c r="N55" s="74" t="s">
        <v>50</v>
      </c>
      <c r="O55" s="74" t="s">
        <v>105</v>
      </c>
      <c r="P55" s="163"/>
      <c r="Q55" s="164"/>
      <c r="R55" s="163"/>
      <c r="S55" s="76">
        <v>0</v>
      </c>
      <c r="T55" s="76">
        <v>2314.9499999999998</v>
      </c>
      <c r="U55" s="76">
        <v>-2314.9499999999998</v>
      </c>
      <c r="V55" s="195"/>
      <c r="W55" s="209" t="s">
        <v>250</v>
      </c>
    </row>
    <row r="56" spans="1:23">
      <c r="A56" s="75" t="s">
        <v>103</v>
      </c>
      <c r="B56" s="75" t="s">
        <v>47</v>
      </c>
      <c r="C56" s="75" t="s">
        <v>194</v>
      </c>
      <c r="D56" s="75" t="s">
        <v>94</v>
      </c>
      <c r="E56" s="75" t="s">
        <v>80</v>
      </c>
      <c r="F56" s="75" t="s">
        <v>48</v>
      </c>
      <c r="G56" s="75" t="s">
        <v>195</v>
      </c>
      <c r="H56" s="75" t="s">
        <v>64</v>
      </c>
      <c r="I56" s="75" t="s">
        <v>218</v>
      </c>
      <c r="J56" s="75" t="s">
        <v>94</v>
      </c>
      <c r="K56" s="75" t="s">
        <v>96</v>
      </c>
      <c r="L56" s="75" t="s">
        <v>196</v>
      </c>
      <c r="M56" s="74" t="s">
        <v>83</v>
      </c>
      <c r="N56" s="74" t="s">
        <v>50</v>
      </c>
      <c r="O56" s="74" t="s">
        <v>106</v>
      </c>
      <c r="P56" s="163"/>
      <c r="Q56" s="164"/>
      <c r="R56" s="163"/>
      <c r="S56" s="76">
        <v>0</v>
      </c>
      <c r="T56" s="76">
        <v>3868.83</v>
      </c>
      <c r="U56" s="76">
        <v>-3868.83</v>
      </c>
      <c r="V56" s="195"/>
      <c r="W56" s="209" t="s">
        <v>250</v>
      </c>
    </row>
    <row r="57" spans="1:23">
      <c r="A57" s="75" t="s">
        <v>46</v>
      </c>
      <c r="B57" s="75" t="s">
        <v>47</v>
      </c>
      <c r="C57" s="75" t="s">
        <v>194</v>
      </c>
      <c r="D57" s="75" t="s">
        <v>99</v>
      </c>
      <c r="E57" s="75" t="s">
        <v>80</v>
      </c>
      <c r="F57" s="75" t="s">
        <v>48</v>
      </c>
      <c r="G57" s="75" t="s">
        <v>195</v>
      </c>
      <c r="H57" s="75" t="s">
        <v>64</v>
      </c>
      <c r="I57" s="75" t="s">
        <v>224</v>
      </c>
      <c r="J57" s="75" t="s">
        <v>94</v>
      </c>
      <c r="K57" s="75" t="s">
        <v>96</v>
      </c>
      <c r="L57" s="75" t="s">
        <v>196</v>
      </c>
      <c r="M57" s="74" t="s">
        <v>83</v>
      </c>
      <c r="N57" s="74" t="s">
        <v>50</v>
      </c>
      <c r="O57" s="74" t="s">
        <v>65</v>
      </c>
      <c r="P57" s="163"/>
      <c r="Q57" s="164"/>
      <c r="R57" s="163"/>
      <c r="S57" s="76">
        <v>42814.58</v>
      </c>
      <c r="T57" s="76">
        <v>0</v>
      </c>
      <c r="U57" s="76">
        <v>42814.58</v>
      </c>
      <c r="V57" s="195"/>
      <c r="W57" s="209" t="s">
        <v>251</v>
      </c>
    </row>
    <row r="58" spans="1:23">
      <c r="A58" s="75" t="s">
        <v>101</v>
      </c>
      <c r="B58" s="75" t="s">
        <v>47</v>
      </c>
      <c r="C58" s="75" t="s">
        <v>194</v>
      </c>
      <c r="D58" s="75" t="s">
        <v>94</v>
      </c>
      <c r="E58" s="75" t="s">
        <v>80</v>
      </c>
      <c r="F58" s="75" t="s">
        <v>48</v>
      </c>
      <c r="G58" s="75" t="s">
        <v>195</v>
      </c>
      <c r="H58" s="75" t="s">
        <v>64</v>
      </c>
      <c r="I58" s="75" t="s">
        <v>225</v>
      </c>
      <c r="J58" s="75" t="s">
        <v>94</v>
      </c>
      <c r="K58" s="75" t="s">
        <v>96</v>
      </c>
      <c r="L58" s="75" t="s">
        <v>196</v>
      </c>
      <c r="M58" s="74" t="s">
        <v>83</v>
      </c>
      <c r="N58" s="74" t="s">
        <v>50</v>
      </c>
      <c r="O58" s="74" t="s">
        <v>105</v>
      </c>
      <c r="P58" s="163"/>
      <c r="Q58" s="164"/>
      <c r="R58" s="163"/>
      <c r="S58" s="76">
        <v>2962.53</v>
      </c>
      <c r="T58" s="76">
        <v>0</v>
      </c>
      <c r="U58" s="76">
        <v>2962.53</v>
      </c>
      <c r="V58" s="195"/>
      <c r="W58" s="209" t="s">
        <v>251</v>
      </c>
    </row>
    <row r="59" spans="1:23">
      <c r="A59" s="75" t="s">
        <v>103</v>
      </c>
      <c r="B59" s="75" t="s">
        <v>47</v>
      </c>
      <c r="C59" s="75" t="s">
        <v>194</v>
      </c>
      <c r="D59" s="75" t="s">
        <v>94</v>
      </c>
      <c r="E59" s="75" t="s">
        <v>80</v>
      </c>
      <c r="F59" s="75" t="s">
        <v>48</v>
      </c>
      <c r="G59" s="75" t="s">
        <v>195</v>
      </c>
      <c r="H59" s="75" t="s">
        <v>64</v>
      </c>
      <c r="I59" s="75" t="s">
        <v>218</v>
      </c>
      <c r="J59" s="75" t="s">
        <v>94</v>
      </c>
      <c r="K59" s="75" t="s">
        <v>96</v>
      </c>
      <c r="L59" s="75" t="s">
        <v>196</v>
      </c>
      <c r="M59" s="74" t="s">
        <v>83</v>
      </c>
      <c r="N59" s="74" t="s">
        <v>50</v>
      </c>
      <c r="O59" s="74" t="s">
        <v>106</v>
      </c>
      <c r="P59" s="163"/>
      <c r="Q59" s="164"/>
      <c r="R59" s="163"/>
      <c r="S59" s="76">
        <v>4951.07</v>
      </c>
      <c r="T59" s="76">
        <v>0</v>
      </c>
      <c r="U59" s="76">
        <v>4951.07</v>
      </c>
      <c r="V59" s="195"/>
      <c r="W59" s="209" t="s">
        <v>251</v>
      </c>
    </row>
    <row r="60" spans="1:23">
      <c r="A60" s="75" t="s">
        <v>46</v>
      </c>
      <c r="B60" s="75" t="s">
        <v>47</v>
      </c>
      <c r="C60" s="75" t="s">
        <v>194</v>
      </c>
      <c r="D60" s="75" t="s">
        <v>99</v>
      </c>
      <c r="E60" s="75" t="s">
        <v>80</v>
      </c>
      <c r="F60" s="75" t="s">
        <v>48</v>
      </c>
      <c r="G60" s="75" t="s">
        <v>195</v>
      </c>
      <c r="H60" s="75" t="s">
        <v>64</v>
      </c>
      <c r="I60" s="75" t="s">
        <v>224</v>
      </c>
      <c r="J60" s="75" t="s">
        <v>94</v>
      </c>
      <c r="K60" s="75" t="s">
        <v>96</v>
      </c>
      <c r="L60" s="75" t="s">
        <v>196</v>
      </c>
      <c r="M60" s="74" t="s">
        <v>83</v>
      </c>
      <c r="N60" s="74" t="s">
        <v>50</v>
      </c>
      <c r="O60" s="74" t="s">
        <v>65</v>
      </c>
      <c r="P60" s="163"/>
      <c r="Q60" s="164"/>
      <c r="R60" s="163"/>
      <c r="S60" s="76">
        <v>31153.26</v>
      </c>
      <c r="T60" s="76">
        <v>0</v>
      </c>
      <c r="U60" s="76">
        <v>31153.26</v>
      </c>
      <c r="V60" s="195"/>
      <c r="W60" s="209" t="s">
        <v>252</v>
      </c>
    </row>
    <row r="61" spans="1:23">
      <c r="A61" s="75" t="s">
        <v>101</v>
      </c>
      <c r="B61" s="75" t="s">
        <v>47</v>
      </c>
      <c r="C61" s="75" t="s">
        <v>194</v>
      </c>
      <c r="D61" s="75" t="s">
        <v>94</v>
      </c>
      <c r="E61" s="75" t="s">
        <v>80</v>
      </c>
      <c r="F61" s="75" t="s">
        <v>48</v>
      </c>
      <c r="G61" s="75" t="s">
        <v>195</v>
      </c>
      <c r="H61" s="75" t="s">
        <v>64</v>
      </c>
      <c r="I61" s="75" t="s">
        <v>225</v>
      </c>
      <c r="J61" s="75" t="s">
        <v>94</v>
      </c>
      <c r="K61" s="75" t="s">
        <v>96</v>
      </c>
      <c r="L61" s="75" t="s">
        <v>196</v>
      </c>
      <c r="M61" s="74" t="s">
        <v>83</v>
      </c>
      <c r="N61" s="74" t="s">
        <v>50</v>
      </c>
      <c r="O61" s="74" t="s">
        <v>105</v>
      </c>
      <c r="P61" s="163"/>
      <c r="Q61" s="164"/>
      <c r="R61" s="163"/>
      <c r="S61" s="76">
        <v>2155.63</v>
      </c>
      <c r="T61" s="76">
        <v>0</v>
      </c>
      <c r="U61" s="76">
        <v>2155.63</v>
      </c>
      <c r="V61" s="195"/>
      <c r="W61" s="209" t="s">
        <v>252</v>
      </c>
    </row>
    <row r="62" spans="1:23">
      <c r="A62" s="75" t="s">
        <v>103</v>
      </c>
      <c r="B62" s="75" t="s">
        <v>47</v>
      </c>
      <c r="C62" s="75" t="s">
        <v>194</v>
      </c>
      <c r="D62" s="75" t="s">
        <v>94</v>
      </c>
      <c r="E62" s="75" t="s">
        <v>80</v>
      </c>
      <c r="F62" s="75" t="s">
        <v>48</v>
      </c>
      <c r="G62" s="75" t="s">
        <v>195</v>
      </c>
      <c r="H62" s="75" t="s">
        <v>64</v>
      </c>
      <c r="I62" s="75" t="s">
        <v>218</v>
      </c>
      <c r="J62" s="75" t="s">
        <v>94</v>
      </c>
      <c r="K62" s="75" t="s">
        <v>96</v>
      </c>
      <c r="L62" s="75" t="s">
        <v>196</v>
      </c>
      <c r="M62" s="74" t="s">
        <v>83</v>
      </c>
      <c r="N62" s="74" t="s">
        <v>50</v>
      </c>
      <c r="O62" s="74" t="s">
        <v>106</v>
      </c>
      <c r="P62" s="163"/>
      <c r="Q62" s="164"/>
      <c r="R62" s="163"/>
      <c r="S62" s="76">
        <v>3602.56</v>
      </c>
      <c r="T62" s="76">
        <v>0</v>
      </c>
      <c r="U62" s="76">
        <v>3602.56</v>
      </c>
      <c r="V62" s="195"/>
      <c r="W62" s="209" t="s">
        <v>252</v>
      </c>
    </row>
    <row r="63" spans="1:23">
      <c r="A63" s="75" t="s">
        <v>46</v>
      </c>
      <c r="B63" s="75" t="s">
        <v>47</v>
      </c>
      <c r="C63" s="75" t="s">
        <v>194</v>
      </c>
      <c r="D63" s="75" t="s">
        <v>99</v>
      </c>
      <c r="E63" s="75" t="s">
        <v>80</v>
      </c>
      <c r="F63" s="75" t="s">
        <v>48</v>
      </c>
      <c r="G63" s="75" t="s">
        <v>195</v>
      </c>
      <c r="H63" s="75" t="s">
        <v>64</v>
      </c>
      <c r="I63" s="75" t="s">
        <v>224</v>
      </c>
      <c r="J63" s="75" t="s">
        <v>94</v>
      </c>
      <c r="K63" s="75" t="s">
        <v>96</v>
      </c>
      <c r="L63" s="75" t="s">
        <v>196</v>
      </c>
      <c r="M63" s="74" t="s">
        <v>83</v>
      </c>
      <c r="N63" s="74" t="s">
        <v>50</v>
      </c>
      <c r="O63" s="74" t="s">
        <v>65</v>
      </c>
      <c r="P63" s="163"/>
      <c r="Q63" s="164"/>
      <c r="R63" s="163"/>
      <c r="S63" s="76">
        <v>0</v>
      </c>
      <c r="T63" s="76">
        <v>14198.53</v>
      </c>
      <c r="U63" s="76">
        <v>-14198.53</v>
      </c>
      <c r="V63" s="195"/>
      <c r="W63" s="209" t="s">
        <v>253</v>
      </c>
    </row>
    <row r="64" spans="1:23">
      <c r="A64" s="75" t="s">
        <v>101</v>
      </c>
      <c r="B64" s="75" t="s">
        <v>47</v>
      </c>
      <c r="C64" s="75" t="s">
        <v>194</v>
      </c>
      <c r="D64" s="75" t="s">
        <v>94</v>
      </c>
      <c r="E64" s="75" t="s">
        <v>80</v>
      </c>
      <c r="F64" s="75" t="s">
        <v>48</v>
      </c>
      <c r="G64" s="75" t="s">
        <v>195</v>
      </c>
      <c r="H64" s="75" t="s">
        <v>64</v>
      </c>
      <c r="I64" s="75" t="s">
        <v>225</v>
      </c>
      <c r="J64" s="75" t="s">
        <v>94</v>
      </c>
      <c r="K64" s="75" t="s">
        <v>96</v>
      </c>
      <c r="L64" s="75" t="s">
        <v>196</v>
      </c>
      <c r="M64" s="74" t="s">
        <v>83</v>
      </c>
      <c r="N64" s="74" t="s">
        <v>50</v>
      </c>
      <c r="O64" s="74" t="s">
        <v>105</v>
      </c>
      <c r="P64" s="163"/>
      <c r="Q64" s="164"/>
      <c r="R64" s="163"/>
      <c r="S64" s="76">
        <v>0</v>
      </c>
      <c r="T64" s="76">
        <v>982.46</v>
      </c>
      <c r="U64" s="76">
        <v>-982.46</v>
      </c>
      <c r="V64" s="195"/>
      <c r="W64" s="209" t="s">
        <v>253</v>
      </c>
    </row>
    <row r="65" spans="1:23">
      <c r="A65" s="75" t="s">
        <v>103</v>
      </c>
      <c r="B65" s="75" t="s">
        <v>47</v>
      </c>
      <c r="C65" s="75" t="s">
        <v>194</v>
      </c>
      <c r="D65" s="75" t="s">
        <v>94</v>
      </c>
      <c r="E65" s="75" t="s">
        <v>80</v>
      </c>
      <c r="F65" s="75" t="s">
        <v>48</v>
      </c>
      <c r="G65" s="75" t="s">
        <v>195</v>
      </c>
      <c r="H65" s="75" t="s">
        <v>64</v>
      </c>
      <c r="I65" s="75" t="s">
        <v>218</v>
      </c>
      <c r="J65" s="75" t="s">
        <v>94</v>
      </c>
      <c r="K65" s="75" t="s">
        <v>96</v>
      </c>
      <c r="L65" s="75" t="s">
        <v>196</v>
      </c>
      <c r="M65" s="74" t="s">
        <v>83</v>
      </c>
      <c r="N65" s="74" t="s">
        <v>50</v>
      </c>
      <c r="O65" s="74" t="s">
        <v>106</v>
      </c>
      <c r="P65" s="163"/>
      <c r="Q65" s="164"/>
      <c r="R65" s="163"/>
      <c r="S65" s="76">
        <v>0</v>
      </c>
      <c r="T65" s="76">
        <v>1641.92</v>
      </c>
      <c r="U65" s="76">
        <v>-1641.92</v>
      </c>
      <c r="V65" s="195"/>
      <c r="W65" s="209" t="s">
        <v>253</v>
      </c>
    </row>
    <row r="66" spans="1:23">
      <c r="A66" s="75" t="s">
        <v>46</v>
      </c>
      <c r="B66" s="75" t="s">
        <v>47</v>
      </c>
      <c r="C66" s="75" t="s">
        <v>194</v>
      </c>
      <c r="D66" s="75" t="s">
        <v>99</v>
      </c>
      <c r="E66" s="75" t="s">
        <v>80</v>
      </c>
      <c r="F66" s="75" t="s">
        <v>48</v>
      </c>
      <c r="G66" s="75" t="s">
        <v>195</v>
      </c>
      <c r="H66" s="75" t="s">
        <v>64</v>
      </c>
      <c r="I66" s="75" t="s">
        <v>224</v>
      </c>
      <c r="J66" s="75" t="s">
        <v>94</v>
      </c>
      <c r="K66" s="75" t="s">
        <v>96</v>
      </c>
      <c r="L66" s="75" t="s">
        <v>196</v>
      </c>
      <c r="M66" s="74" t="s">
        <v>83</v>
      </c>
      <c r="N66" s="74" t="s">
        <v>50</v>
      </c>
      <c r="O66" s="74" t="s">
        <v>65</v>
      </c>
      <c r="P66" s="163"/>
      <c r="Q66" s="164"/>
      <c r="R66" s="163"/>
      <c r="S66" s="76">
        <v>44035.59</v>
      </c>
      <c r="T66" s="76">
        <v>0</v>
      </c>
      <c r="U66" s="76">
        <v>44035.59</v>
      </c>
      <c r="V66" s="195"/>
      <c r="W66" s="209" t="s">
        <v>254</v>
      </c>
    </row>
    <row r="67" spans="1:23">
      <c r="A67" s="75" t="s">
        <v>101</v>
      </c>
      <c r="B67" s="75" t="s">
        <v>47</v>
      </c>
      <c r="C67" s="75" t="s">
        <v>194</v>
      </c>
      <c r="D67" s="75" t="s">
        <v>94</v>
      </c>
      <c r="E67" s="75" t="s">
        <v>80</v>
      </c>
      <c r="F67" s="75" t="s">
        <v>48</v>
      </c>
      <c r="G67" s="75" t="s">
        <v>195</v>
      </c>
      <c r="H67" s="75" t="s">
        <v>64</v>
      </c>
      <c r="I67" s="75" t="s">
        <v>225</v>
      </c>
      <c r="J67" s="75" t="s">
        <v>94</v>
      </c>
      <c r="K67" s="75" t="s">
        <v>96</v>
      </c>
      <c r="L67" s="75" t="s">
        <v>196</v>
      </c>
      <c r="M67" s="74" t="s">
        <v>83</v>
      </c>
      <c r="N67" s="74" t="s">
        <v>50</v>
      </c>
      <c r="O67" s="74" t="s">
        <v>105</v>
      </c>
      <c r="P67" s="163"/>
      <c r="Q67" s="164"/>
      <c r="R67" s="163"/>
      <c r="S67" s="76">
        <v>3053.73</v>
      </c>
      <c r="T67" s="76">
        <v>0</v>
      </c>
      <c r="U67" s="76">
        <v>3053.73</v>
      </c>
      <c r="V67" s="195"/>
      <c r="W67" s="209" t="s">
        <v>254</v>
      </c>
    </row>
    <row r="68" spans="1:23">
      <c r="A68" s="75" t="s">
        <v>103</v>
      </c>
      <c r="B68" s="75" t="s">
        <v>47</v>
      </c>
      <c r="C68" s="75" t="s">
        <v>194</v>
      </c>
      <c r="D68" s="75" t="s">
        <v>94</v>
      </c>
      <c r="E68" s="75" t="s">
        <v>80</v>
      </c>
      <c r="F68" s="75" t="s">
        <v>48</v>
      </c>
      <c r="G68" s="75" t="s">
        <v>195</v>
      </c>
      <c r="H68" s="75" t="s">
        <v>64</v>
      </c>
      <c r="I68" s="75" t="s">
        <v>218</v>
      </c>
      <c r="J68" s="75" t="s">
        <v>94</v>
      </c>
      <c r="K68" s="75" t="s">
        <v>96</v>
      </c>
      <c r="L68" s="75" t="s">
        <v>196</v>
      </c>
      <c r="M68" s="74" t="s">
        <v>83</v>
      </c>
      <c r="N68" s="74" t="s">
        <v>50</v>
      </c>
      <c r="O68" s="74" t="s">
        <v>106</v>
      </c>
      <c r="P68" s="163"/>
      <c r="Q68" s="164"/>
      <c r="R68" s="163"/>
      <c r="S68" s="76">
        <v>5290.35</v>
      </c>
      <c r="T68" s="76">
        <v>0</v>
      </c>
      <c r="U68" s="76">
        <v>5290.35</v>
      </c>
      <c r="V68" s="195"/>
      <c r="W68" s="209" t="s">
        <v>254</v>
      </c>
    </row>
    <row r="69" spans="1:23">
      <c r="A69" s="75" t="s">
        <v>46</v>
      </c>
      <c r="B69" s="75" t="s">
        <v>47</v>
      </c>
      <c r="C69" s="75" t="s">
        <v>194</v>
      </c>
      <c r="D69" s="75" t="s">
        <v>99</v>
      </c>
      <c r="E69" s="75" t="s">
        <v>80</v>
      </c>
      <c r="F69" s="75" t="s">
        <v>48</v>
      </c>
      <c r="G69" s="75" t="s">
        <v>195</v>
      </c>
      <c r="H69" s="75" t="s">
        <v>64</v>
      </c>
      <c r="I69" s="75" t="s">
        <v>224</v>
      </c>
      <c r="J69" s="75" t="s">
        <v>94</v>
      </c>
      <c r="K69" s="75" t="s">
        <v>96</v>
      </c>
      <c r="L69" s="75" t="s">
        <v>196</v>
      </c>
      <c r="M69" s="74" t="s">
        <v>83</v>
      </c>
      <c r="N69" s="74" t="s">
        <v>50</v>
      </c>
      <c r="O69" s="74" t="s">
        <v>65</v>
      </c>
      <c r="P69" s="163"/>
      <c r="Q69" s="164"/>
      <c r="R69" s="163"/>
      <c r="S69" s="76">
        <v>44035.59</v>
      </c>
      <c r="T69" s="76">
        <v>0</v>
      </c>
      <c r="U69" s="76">
        <v>44035.59</v>
      </c>
      <c r="V69" s="195"/>
      <c r="W69" s="209" t="s">
        <v>255</v>
      </c>
    </row>
    <row r="70" spans="1:23">
      <c r="A70" s="75" t="s">
        <v>101</v>
      </c>
      <c r="B70" s="75" t="s">
        <v>47</v>
      </c>
      <c r="C70" s="75" t="s">
        <v>194</v>
      </c>
      <c r="D70" s="75" t="s">
        <v>94</v>
      </c>
      <c r="E70" s="75" t="s">
        <v>80</v>
      </c>
      <c r="F70" s="75" t="s">
        <v>48</v>
      </c>
      <c r="G70" s="75" t="s">
        <v>195</v>
      </c>
      <c r="H70" s="75" t="s">
        <v>64</v>
      </c>
      <c r="I70" s="75" t="s">
        <v>225</v>
      </c>
      <c r="J70" s="75" t="s">
        <v>94</v>
      </c>
      <c r="K70" s="75" t="s">
        <v>96</v>
      </c>
      <c r="L70" s="75" t="s">
        <v>196</v>
      </c>
      <c r="M70" s="74" t="s">
        <v>83</v>
      </c>
      <c r="N70" s="74" t="s">
        <v>50</v>
      </c>
      <c r="O70" s="74" t="s">
        <v>105</v>
      </c>
      <c r="P70" s="163"/>
      <c r="Q70" s="164"/>
      <c r="R70" s="163"/>
      <c r="S70" s="76">
        <v>3053.73</v>
      </c>
      <c r="T70" s="76">
        <v>0</v>
      </c>
      <c r="U70" s="76">
        <v>3053.73</v>
      </c>
      <c r="V70" s="195"/>
      <c r="W70" s="209" t="s">
        <v>255</v>
      </c>
    </row>
    <row r="71" spans="1:23">
      <c r="A71" s="75" t="s">
        <v>103</v>
      </c>
      <c r="B71" s="75" t="s">
        <v>47</v>
      </c>
      <c r="C71" s="75" t="s">
        <v>194</v>
      </c>
      <c r="D71" s="75" t="s">
        <v>94</v>
      </c>
      <c r="E71" s="75" t="s">
        <v>80</v>
      </c>
      <c r="F71" s="75" t="s">
        <v>48</v>
      </c>
      <c r="G71" s="75" t="s">
        <v>195</v>
      </c>
      <c r="H71" s="75" t="s">
        <v>64</v>
      </c>
      <c r="I71" s="75" t="s">
        <v>218</v>
      </c>
      <c r="J71" s="75" t="s">
        <v>94</v>
      </c>
      <c r="K71" s="75" t="s">
        <v>96</v>
      </c>
      <c r="L71" s="75" t="s">
        <v>196</v>
      </c>
      <c r="M71" s="74" t="s">
        <v>83</v>
      </c>
      <c r="N71" s="74" t="s">
        <v>50</v>
      </c>
      <c r="O71" s="74" t="s">
        <v>106</v>
      </c>
      <c r="P71" s="163"/>
      <c r="Q71" s="164"/>
      <c r="R71" s="163"/>
      <c r="S71" s="76">
        <v>5290.35</v>
      </c>
      <c r="T71" s="76">
        <v>0</v>
      </c>
      <c r="U71" s="76">
        <v>5290.35</v>
      </c>
      <c r="V71" s="195"/>
      <c r="W71" s="209" t="s">
        <v>255</v>
      </c>
    </row>
    <row r="72" spans="1:23">
      <c r="A72" s="75" t="s">
        <v>46</v>
      </c>
      <c r="B72" s="75" t="s">
        <v>47</v>
      </c>
      <c r="C72" s="75" t="s">
        <v>194</v>
      </c>
      <c r="D72" s="75" t="s">
        <v>99</v>
      </c>
      <c r="E72" s="75" t="s">
        <v>80</v>
      </c>
      <c r="F72" s="75" t="s">
        <v>48</v>
      </c>
      <c r="G72" s="75" t="s">
        <v>195</v>
      </c>
      <c r="H72" s="75" t="s">
        <v>64</v>
      </c>
      <c r="I72" s="75" t="s">
        <v>224</v>
      </c>
      <c r="J72" s="75" t="s">
        <v>94</v>
      </c>
      <c r="K72" s="75" t="s">
        <v>96</v>
      </c>
      <c r="L72" s="75" t="s">
        <v>196</v>
      </c>
      <c r="M72" s="74" t="s">
        <v>83</v>
      </c>
      <c r="N72" s="74" t="s">
        <v>50</v>
      </c>
      <c r="O72" s="74" t="s">
        <v>65</v>
      </c>
      <c r="P72" s="163"/>
      <c r="Q72" s="164"/>
      <c r="R72" s="163"/>
      <c r="S72" s="76">
        <v>43918.73</v>
      </c>
      <c r="T72" s="76">
        <v>0</v>
      </c>
      <c r="U72" s="76">
        <v>43918.73</v>
      </c>
      <c r="V72" s="195"/>
      <c r="W72" s="209" t="s">
        <v>256</v>
      </c>
    </row>
    <row r="73" spans="1:23">
      <c r="A73" s="75" t="s">
        <v>101</v>
      </c>
      <c r="B73" s="75" t="s">
        <v>47</v>
      </c>
      <c r="C73" s="75" t="s">
        <v>194</v>
      </c>
      <c r="D73" s="75" t="s">
        <v>94</v>
      </c>
      <c r="E73" s="75" t="s">
        <v>80</v>
      </c>
      <c r="F73" s="75" t="s">
        <v>48</v>
      </c>
      <c r="G73" s="75" t="s">
        <v>195</v>
      </c>
      <c r="H73" s="75" t="s">
        <v>64</v>
      </c>
      <c r="I73" s="75" t="s">
        <v>225</v>
      </c>
      <c r="J73" s="75" t="s">
        <v>94</v>
      </c>
      <c r="K73" s="75" t="s">
        <v>96</v>
      </c>
      <c r="L73" s="75" t="s">
        <v>196</v>
      </c>
      <c r="M73" s="74" t="s">
        <v>83</v>
      </c>
      <c r="N73" s="74" t="s">
        <v>50</v>
      </c>
      <c r="O73" s="74" t="s">
        <v>105</v>
      </c>
      <c r="P73" s="163"/>
      <c r="Q73" s="164"/>
      <c r="R73" s="163"/>
      <c r="S73" s="76">
        <v>3045.63</v>
      </c>
      <c r="T73" s="76">
        <v>0</v>
      </c>
      <c r="U73" s="76">
        <v>3045.63</v>
      </c>
      <c r="V73" s="195"/>
      <c r="W73" s="209" t="s">
        <v>256</v>
      </c>
    </row>
    <row r="74" spans="1:23">
      <c r="A74" s="75" t="s">
        <v>103</v>
      </c>
      <c r="B74" s="75" t="s">
        <v>47</v>
      </c>
      <c r="C74" s="75" t="s">
        <v>194</v>
      </c>
      <c r="D74" s="75" t="s">
        <v>94</v>
      </c>
      <c r="E74" s="75" t="s">
        <v>80</v>
      </c>
      <c r="F74" s="75" t="s">
        <v>48</v>
      </c>
      <c r="G74" s="75" t="s">
        <v>195</v>
      </c>
      <c r="H74" s="75" t="s">
        <v>64</v>
      </c>
      <c r="I74" s="75" t="s">
        <v>218</v>
      </c>
      <c r="J74" s="75" t="s">
        <v>94</v>
      </c>
      <c r="K74" s="75" t="s">
        <v>96</v>
      </c>
      <c r="L74" s="75" t="s">
        <v>196</v>
      </c>
      <c r="M74" s="74" t="s">
        <v>83</v>
      </c>
      <c r="N74" s="74" t="s">
        <v>50</v>
      </c>
      <c r="O74" s="74" t="s">
        <v>106</v>
      </c>
      <c r="P74" s="163"/>
      <c r="Q74" s="164"/>
      <c r="R74" s="163"/>
      <c r="S74" s="76">
        <v>5276.31</v>
      </c>
      <c r="T74" s="76">
        <v>0</v>
      </c>
      <c r="U74" s="76">
        <v>5276.31</v>
      </c>
      <c r="V74" s="195"/>
      <c r="W74" s="209" t="s">
        <v>256</v>
      </c>
    </row>
    <row r="75" spans="1:23">
      <c r="A75" s="75" t="s">
        <v>46</v>
      </c>
      <c r="B75" s="75" t="s">
        <v>47</v>
      </c>
      <c r="C75" s="75" t="s">
        <v>194</v>
      </c>
      <c r="D75" s="75" t="s">
        <v>99</v>
      </c>
      <c r="E75" s="75" t="s">
        <v>80</v>
      </c>
      <c r="F75" s="75" t="s">
        <v>48</v>
      </c>
      <c r="G75" s="75" t="s">
        <v>195</v>
      </c>
      <c r="H75" s="75" t="s">
        <v>64</v>
      </c>
      <c r="I75" s="75" t="s">
        <v>224</v>
      </c>
      <c r="J75" s="75" t="s">
        <v>94</v>
      </c>
      <c r="K75" s="75" t="s">
        <v>96</v>
      </c>
      <c r="L75" s="75" t="s">
        <v>196</v>
      </c>
      <c r="M75" s="74" t="s">
        <v>83</v>
      </c>
      <c r="N75" s="74" t="s">
        <v>50</v>
      </c>
      <c r="O75" s="74" t="s">
        <v>65</v>
      </c>
      <c r="P75" s="163"/>
      <c r="Q75" s="164"/>
      <c r="R75" s="163"/>
      <c r="S75" s="76">
        <v>16362.74</v>
      </c>
      <c r="T75" s="76">
        <v>0</v>
      </c>
      <c r="U75" s="76">
        <v>16362.74</v>
      </c>
      <c r="V75" s="195"/>
      <c r="W75" s="209" t="s">
        <v>257</v>
      </c>
    </row>
    <row r="76" spans="1:23">
      <c r="A76" s="75" t="s">
        <v>101</v>
      </c>
      <c r="B76" s="75" t="s">
        <v>47</v>
      </c>
      <c r="C76" s="75" t="s">
        <v>194</v>
      </c>
      <c r="D76" s="75" t="s">
        <v>94</v>
      </c>
      <c r="E76" s="75" t="s">
        <v>80</v>
      </c>
      <c r="F76" s="75" t="s">
        <v>48</v>
      </c>
      <c r="G76" s="75" t="s">
        <v>195</v>
      </c>
      <c r="H76" s="75" t="s">
        <v>64</v>
      </c>
      <c r="I76" s="75" t="s">
        <v>225</v>
      </c>
      <c r="J76" s="75" t="s">
        <v>94</v>
      </c>
      <c r="K76" s="75" t="s">
        <v>96</v>
      </c>
      <c r="L76" s="75" t="s">
        <v>196</v>
      </c>
      <c r="M76" s="74" t="s">
        <v>83</v>
      </c>
      <c r="N76" s="74" t="s">
        <v>50</v>
      </c>
      <c r="O76" s="74" t="s">
        <v>105</v>
      </c>
      <c r="P76" s="163"/>
      <c r="Q76" s="164"/>
      <c r="R76" s="163"/>
      <c r="S76" s="76">
        <v>1134.71</v>
      </c>
      <c r="T76" s="76">
        <v>0</v>
      </c>
      <c r="U76" s="76">
        <v>1134.71</v>
      </c>
      <c r="V76" s="195"/>
      <c r="W76" s="209" t="s">
        <v>257</v>
      </c>
    </row>
    <row r="77" spans="1:23">
      <c r="A77" s="75" t="s">
        <v>103</v>
      </c>
      <c r="B77" s="75" t="s">
        <v>47</v>
      </c>
      <c r="C77" s="75" t="s">
        <v>194</v>
      </c>
      <c r="D77" s="75" t="s">
        <v>94</v>
      </c>
      <c r="E77" s="75" t="s">
        <v>80</v>
      </c>
      <c r="F77" s="75" t="s">
        <v>48</v>
      </c>
      <c r="G77" s="75" t="s">
        <v>195</v>
      </c>
      <c r="H77" s="75" t="s">
        <v>64</v>
      </c>
      <c r="I77" s="75" t="s">
        <v>218</v>
      </c>
      <c r="J77" s="75" t="s">
        <v>94</v>
      </c>
      <c r="K77" s="75" t="s">
        <v>96</v>
      </c>
      <c r="L77" s="75" t="s">
        <v>196</v>
      </c>
      <c r="M77" s="74" t="s">
        <v>83</v>
      </c>
      <c r="N77" s="74" t="s">
        <v>50</v>
      </c>
      <c r="O77" s="74" t="s">
        <v>106</v>
      </c>
      <c r="P77" s="163"/>
      <c r="Q77" s="164"/>
      <c r="R77" s="163"/>
      <c r="S77" s="76">
        <v>1965.79</v>
      </c>
      <c r="T77" s="76">
        <v>0</v>
      </c>
      <c r="U77" s="76">
        <v>1965.79</v>
      </c>
      <c r="V77" s="195"/>
      <c r="W77" s="209" t="s">
        <v>257</v>
      </c>
    </row>
    <row r="78" spans="1:23">
      <c r="A78" s="75" t="s">
        <v>46</v>
      </c>
      <c r="B78" s="75" t="s">
        <v>47</v>
      </c>
      <c r="C78" s="75" t="s">
        <v>194</v>
      </c>
      <c r="D78" s="75" t="s">
        <v>99</v>
      </c>
      <c r="E78" s="75" t="s">
        <v>80</v>
      </c>
      <c r="F78" s="75" t="s">
        <v>48</v>
      </c>
      <c r="G78" s="75" t="s">
        <v>195</v>
      </c>
      <c r="H78" s="75" t="s">
        <v>64</v>
      </c>
      <c r="I78" s="75" t="s">
        <v>224</v>
      </c>
      <c r="J78" s="75" t="s">
        <v>94</v>
      </c>
      <c r="K78" s="75" t="s">
        <v>96</v>
      </c>
      <c r="L78" s="75" t="s">
        <v>196</v>
      </c>
      <c r="M78" s="74" t="s">
        <v>83</v>
      </c>
      <c r="N78" s="74" t="s">
        <v>50</v>
      </c>
      <c r="O78" s="74" t="s">
        <v>65</v>
      </c>
      <c r="P78" s="163"/>
      <c r="Q78" s="164"/>
      <c r="R78" s="163"/>
      <c r="S78" s="76">
        <v>16362.74</v>
      </c>
      <c r="T78" s="76">
        <v>0</v>
      </c>
      <c r="U78" s="76">
        <v>16362.74</v>
      </c>
      <c r="V78" s="195"/>
      <c r="W78" s="209" t="s">
        <v>258</v>
      </c>
    </row>
    <row r="79" spans="1:23">
      <c r="A79" s="75" t="s">
        <v>101</v>
      </c>
      <c r="B79" s="75" t="s">
        <v>47</v>
      </c>
      <c r="C79" s="75" t="s">
        <v>194</v>
      </c>
      <c r="D79" s="75" t="s">
        <v>94</v>
      </c>
      <c r="E79" s="75" t="s">
        <v>80</v>
      </c>
      <c r="F79" s="75" t="s">
        <v>48</v>
      </c>
      <c r="G79" s="75" t="s">
        <v>195</v>
      </c>
      <c r="H79" s="75" t="s">
        <v>64</v>
      </c>
      <c r="I79" s="75" t="s">
        <v>225</v>
      </c>
      <c r="J79" s="75" t="s">
        <v>94</v>
      </c>
      <c r="K79" s="75" t="s">
        <v>96</v>
      </c>
      <c r="L79" s="75" t="s">
        <v>196</v>
      </c>
      <c r="M79" s="74" t="s">
        <v>83</v>
      </c>
      <c r="N79" s="74" t="s">
        <v>50</v>
      </c>
      <c r="O79" s="74" t="s">
        <v>105</v>
      </c>
      <c r="P79" s="163"/>
      <c r="Q79" s="164"/>
      <c r="R79" s="163"/>
      <c r="S79" s="76">
        <v>1134.71</v>
      </c>
      <c r="T79" s="76">
        <v>0</v>
      </c>
      <c r="U79" s="76">
        <v>1134.71</v>
      </c>
      <c r="V79" s="195"/>
      <c r="W79" s="209" t="s">
        <v>258</v>
      </c>
    </row>
    <row r="80" spans="1:23">
      <c r="A80" s="75" t="s">
        <v>103</v>
      </c>
      <c r="B80" s="75" t="s">
        <v>47</v>
      </c>
      <c r="C80" s="75" t="s">
        <v>194</v>
      </c>
      <c r="D80" s="75" t="s">
        <v>94</v>
      </c>
      <c r="E80" s="75" t="s">
        <v>80</v>
      </c>
      <c r="F80" s="75" t="s">
        <v>48</v>
      </c>
      <c r="G80" s="75" t="s">
        <v>195</v>
      </c>
      <c r="H80" s="75" t="s">
        <v>64</v>
      </c>
      <c r="I80" s="75" t="s">
        <v>218</v>
      </c>
      <c r="J80" s="75" t="s">
        <v>94</v>
      </c>
      <c r="K80" s="75" t="s">
        <v>96</v>
      </c>
      <c r="L80" s="75" t="s">
        <v>196</v>
      </c>
      <c r="M80" s="74" t="s">
        <v>83</v>
      </c>
      <c r="N80" s="74" t="s">
        <v>50</v>
      </c>
      <c r="O80" s="74" t="s">
        <v>106</v>
      </c>
      <c r="P80" s="163"/>
      <c r="Q80" s="164"/>
      <c r="R80" s="163"/>
      <c r="S80" s="76">
        <v>1965.79</v>
      </c>
      <c r="T80" s="76">
        <v>0</v>
      </c>
      <c r="U80" s="76">
        <v>1965.79</v>
      </c>
      <c r="V80" s="195"/>
      <c r="W80" s="209" t="s">
        <v>258</v>
      </c>
    </row>
    <row r="81" spans="1:23">
      <c r="A81" s="75" t="s">
        <v>46</v>
      </c>
      <c r="B81" s="75" t="s">
        <v>47</v>
      </c>
      <c r="C81" s="75" t="s">
        <v>194</v>
      </c>
      <c r="D81" s="75" t="s">
        <v>99</v>
      </c>
      <c r="E81" s="75" t="s">
        <v>80</v>
      </c>
      <c r="F81" s="75" t="s">
        <v>48</v>
      </c>
      <c r="G81" s="75" t="s">
        <v>195</v>
      </c>
      <c r="H81" s="75" t="s">
        <v>64</v>
      </c>
      <c r="I81" s="75" t="s">
        <v>224</v>
      </c>
      <c r="J81" s="75" t="s">
        <v>94</v>
      </c>
      <c r="K81" s="75" t="s">
        <v>96</v>
      </c>
      <c r="L81" s="75" t="s">
        <v>196</v>
      </c>
      <c r="M81" s="74" t="s">
        <v>83</v>
      </c>
      <c r="N81" s="74" t="s">
        <v>50</v>
      </c>
      <c r="O81" s="74" t="s">
        <v>65</v>
      </c>
      <c r="P81" s="163"/>
      <c r="Q81" s="164"/>
      <c r="R81" s="163"/>
      <c r="S81" s="76">
        <v>89256.83</v>
      </c>
      <c r="T81" s="76">
        <v>0</v>
      </c>
      <c r="U81" s="76">
        <v>89256.83</v>
      </c>
      <c r="V81" s="195"/>
      <c r="W81" s="209" t="s">
        <v>272</v>
      </c>
    </row>
    <row r="82" spans="1:23">
      <c r="A82" s="75" t="s">
        <v>101</v>
      </c>
      <c r="B82" s="75" t="s">
        <v>47</v>
      </c>
      <c r="C82" s="75" t="s">
        <v>194</v>
      </c>
      <c r="D82" s="75" t="s">
        <v>94</v>
      </c>
      <c r="E82" s="75" t="s">
        <v>80</v>
      </c>
      <c r="F82" s="75" t="s">
        <v>48</v>
      </c>
      <c r="G82" s="75" t="s">
        <v>195</v>
      </c>
      <c r="H82" s="75" t="s">
        <v>64</v>
      </c>
      <c r="I82" s="75" t="s">
        <v>225</v>
      </c>
      <c r="J82" s="75" t="s">
        <v>94</v>
      </c>
      <c r="K82" s="75" t="s">
        <v>96</v>
      </c>
      <c r="L82" s="75" t="s">
        <v>196</v>
      </c>
      <c r="M82" s="74" t="s">
        <v>83</v>
      </c>
      <c r="N82" s="74" t="s">
        <v>50</v>
      </c>
      <c r="O82" s="74" t="s">
        <v>105</v>
      </c>
      <c r="P82" s="163"/>
      <c r="Q82" s="164"/>
      <c r="R82" s="163"/>
      <c r="S82" s="76">
        <v>6189.69</v>
      </c>
      <c r="T82" s="76">
        <v>0</v>
      </c>
      <c r="U82" s="76">
        <v>6189.69</v>
      </c>
      <c r="V82" s="195"/>
      <c r="W82" s="209" t="s">
        <v>272</v>
      </c>
    </row>
    <row r="83" spans="1:23">
      <c r="A83" s="75" t="s">
        <v>103</v>
      </c>
      <c r="B83" s="75" t="s">
        <v>47</v>
      </c>
      <c r="C83" s="75" t="s">
        <v>194</v>
      </c>
      <c r="D83" s="75" t="s">
        <v>94</v>
      </c>
      <c r="E83" s="75" t="s">
        <v>80</v>
      </c>
      <c r="F83" s="75" t="s">
        <v>48</v>
      </c>
      <c r="G83" s="75" t="s">
        <v>195</v>
      </c>
      <c r="H83" s="75" t="s">
        <v>64</v>
      </c>
      <c r="I83" s="75" t="s">
        <v>218</v>
      </c>
      <c r="J83" s="75" t="s">
        <v>94</v>
      </c>
      <c r="K83" s="75" t="s">
        <v>96</v>
      </c>
      <c r="L83" s="75" t="s">
        <v>196</v>
      </c>
      <c r="M83" s="74" t="s">
        <v>83</v>
      </c>
      <c r="N83" s="74" t="s">
        <v>50</v>
      </c>
      <c r="O83" s="74" t="s">
        <v>106</v>
      </c>
      <c r="P83" s="163"/>
      <c r="Q83" s="164"/>
      <c r="R83" s="163"/>
      <c r="S83" s="76">
        <v>10723.14</v>
      </c>
      <c r="T83" s="76">
        <v>0</v>
      </c>
      <c r="U83" s="76">
        <v>10723.14</v>
      </c>
      <c r="V83" s="195"/>
      <c r="W83" s="209" t="s">
        <v>272</v>
      </c>
    </row>
    <row r="84" spans="1:23">
      <c r="A84" s="78"/>
      <c r="B84" s="78"/>
      <c r="C84" s="78"/>
      <c r="D84" s="78"/>
      <c r="E84" s="78"/>
      <c r="F84" s="78"/>
      <c r="G84" s="78"/>
      <c r="H84" s="79" t="s">
        <v>66</v>
      </c>
      <c r="I84" s="78"/>
      <c r="J84" s="78"/>
      <c r="K84" s="78"/>
      <c r="L84" s="78"/>
      <c r="M84" s="77"/>
      <c r="N84" s="77"/>
      <c r="O84" s="77"/>
      <c r="P84" s="77"/>
      <c r="Q84" s="78"/>
      <c r="R84" s="77"/>
      <c r="S84" s="80">
        <v>463558.68</v>
      </c>
      <c r="T84" s="80">
        <v>56462.54</v>
      </c>
      <c r="U84" s="80">
        <v>407096.14</v>
      </c>
      <c r="V84" s="196"/>
      <c r="W84" s="197"/>
    </row>
    <row r="85" spans="1:23">
      <c r="A85" s="75" t="s">
        <v>46</v>
      </c>
      <c r="B85" s="75" t="s">
        <v>47</v>
      </c>
      <c r="C85" s="75" t="s">
        <v>194</v>
      </c>
      <c r="D85" s="75" t="s">
        <v>99</v>
      </c>
      <c r="E85" s="75" t="s">
        <v>80</v>
      </c>
      <c r="F85" s="75" t="s">
        <v>48</v>
      </c>
      <c r="G85" s="75" t="s">
        <v>195</v>
      </c>
      <c r="H85" s="75" t="s">
        <v>67</v>
      </c>
      <c r="I85" s="75" t="s">
        <v>224</v>
      </c>
      <c r="J85" s="75" t="s">
        <v>94</v>
      </c>
      <c r="K85" s="75" t="s">
        <v>96</v>
      </c>
      <c r="L85" s="75" t="s">
        <v>196</v>
      </c>
      <c r="M85" s="74" t="s">
        <v>83</v>
      </c>
      <c r="N85" s="74" t="s">
        <v>50</v>
      </c>
      <c r="O85" s="74" t="s">
        <v>68</v>
      </c>
      <c r="P85" s="163"/>
      <c r="Q85" s="164"/>
      <c r="R85" s="163"/>
      <c r="S85" s="76">
        <v>74573.22</v>
      </c>
      <c r="T85" s="76">
        <v>0</v>
      </c>
      <c r="U85" s="76">
        <v>74573.22</v>
      </c>
      <c r="V85" s="195"/>
      <c r="W85" s="209" t="s">
        <v>248</v>
      </c>
    </row>
    <row r="86" spans="1:23">
      <c r="A86" s="75" t="s">
        <v>101</v>
      </c>
      <c r="B86" s="75" t="s">
        <v>47</v>
      </c>
      <c r="C86" s="75" t="s">
        <v>194</v>
      </c>
      <c r="D86" s="75" t="s">
        <v>94</v>
      </c>
      <c r="E86" s="75" t="s">
        <v>80</v>
      </c>
      <c r="F86" s="75" t="s">
        <v>48</v>
      </c>
      <c r="G86" s="75" t="s">
        <v>195</v>
      </c>
      <c r="H86" s="75" t="s">
        <v>67</v>
      </c>
      <c r="I86" s="75" t="s">
        <v>225</v>
      </c>
      <c r="J86" s="75" t="s">
        <v>94</v>
      </c>
      <c r="K86" s="75" t="s">
        <v>96</v>
      </c>
      <c r="L86" s="75" t="s">
        <v>196</v>
      </c>
      <c r="M86" s="74" t="s">
        <v>83</v>
      </c>
      <c r="N86" s="74" t="s">
        <v>50</v>
      </c>
      <c r="O86" s="74" t="s">
        <v>107</v>
      </c>
      <c r="P86" s="163"/>
      <c r="Q86" s="164"/>
      <c r="R86" s="163"/>
      <c r="S86" s="76">
        <v>5160.04</v>
      </c>
      <c r="T86" s="76">
        <v>0</v>
      </c>
      <c r="U86" s="76">
        <v>5160.04</v>
      </c>
      <c r="V86" s="195"/>
      <c r="W86" s="209" t="s">
        <v>248</v>
      </c>
    </row>
    <row r="87" spans="1:23">
      <c r="A87" s="75" t="s">
        <v>103</v>
      </c>
      <c r="B87" s="75" t="s">
        <v>47</v>
      </c>
      <c r="C87" s="75" t="s">
        <v>194</v>
      </c>
      <c r="D87" s="75" t="s">
        <v>94</v>
      </c>
      <c r="E87" s="75" t="s">
        <v>80</v>
      </c>
      <c r="F87" s="75" t="s">
        <v>48</v>
      </c>
      <c r="G87" s="75" t="s">
        <v>195</v>
      </c>
      <c r="H87" s="75" t="s">
        <v>67</v>
      </c>
      <c r="I87" s="75" t="s">
        <v>218</v>
      </c>
      <c r="J87" s="75" t="s">
        <v>94</v>
      </c>
      <c r="K87" s="75" t="s">
        <v>96</v>
      </c>
      <c r="L87" s="75" t="s">
        <v>196</v>
      </c>
      <c r="M87" s="74" t="s">
        <v>83</v>
      </c>
      <c r="N87" s="74" t="s">
        <v>50</v>
      </c>
      <c r="O87" s="74" t="s">
        <v>108</v>
      </c>
      <c r="P87" s="163"/>
      <c r="Q87" s="164"/>
      <c r="R87" s="163"/>
      <c r="S87" s="76">
        <v>8623.6299999999992</v>
      </c>
      <c r="T87" s="76">
        <v>0</v>
      </c>
      <c r="U87" s="76">
        <v>8623.6299999999992</v>
      </c>
      <c r="V87" s="195"/>
      <c r="W87" s="209" t="s">
        <v>248</v>
      </c>
    </row>
    <row r="88" spans="1:23">
      <c r="A88" s="75" t="s">
        <v>46</v>
      </c>
      <c r="B88" s="75" t="s">
        <v>47</v>
      </c>
      <c r="C88" s="75" t="s">
        <v>194</v>
      </c>
      <c r="D88" s="75" t="s">
        <v>99</v>
      </c>
      <c r="E88" s="75" t="s">
        <v>80</v>
      </c>
      <c r="F88" s="75" t="s">
        <v>48</v>
      </c>
      <c r="G88" s="75" t="s">
        <v>195</v>
      </c>
      <c r="H88" s="75" t="s">
        <v>67</v>
      </c>
      <c r="I88" s="75" t="s">
        <v>224</v>
      </c>
      <c r="J88" s="75" t="s">
        <v>94</v>
      </c>
      <c r="K88" s="75" t="s">
        <v>96</v>
      </c>
      <c r="L88" s="75" t="s">
        <v>196</v>
      </c>
      <c r="M88" s="74" t="s">
        <v>83</v>
      </c>
      <c r="N88" s="74" t="s">
        <v>50</v>
      </c>
      <c r="O88" s="74" t="s">
        <v>68</v>
      </c>
      <c r="P88" s="163"/>
      <c r="Q88" s="164"/>
      <c r="R88" s="163"/>
      <c r="S88" s="76">
        <v>74573.22</v>
      </c>
      <c r="T88" s="76">
        <v>0</v>
      </c>
      <c r="U88" s="76">
        <v>74573.22</v>
      </c>
      <c r="V88" s="195"/>
      <c r="W88" s="209" t="s">
        <v>249</v>
      </c>
    </row>
    <row r="89" spans="1:23">
      <c r="A89" s="75" t="s">
        <v>101</v>
      </c>
      <c r="B89" s="75" t="s">
        <v>47</v>
      </c>
      <c r="C89" s="75" t="s">
        <v>194</v>
      </c>
      <c r="D89" s="75" t="s">
        <v>94</v>
      </c>
      <c r="E89" s="75" t="s">
        <v>80</v>
      </c>
      <c r="F89" s="75" t="s">
        <v>48</v>
      </c>
      <c r="G89" s="75" t="s">
        <v>195</v>
      </c>
      <c r="H89" s="75" t="s">
        <v>67</v>
      </c>
      <c r="I89" s="75" t="s">
        <v>225</v>
      </c>
      <c r="J89" s="75" t="s">
        <v>94</v>
      </c>
      <c r="K89" s="75" t="s">
        <v>96</v>
      </c>
      <c r="L89" s="75" t="s">
        <v>196</v>
      </c>
      <c r="M89" s="74" t="s">
        <v>83</v>
      </c>
      <c r="N89" s="74" t="s">
        <v>50</v>
      </c>
      <c r="O89" s="74" t="s">
        <v>107</v>
      </c>
      <c r="P89" s="163"/>
      <c r="Q89" s="164"/>
      <c r="R89" s="163"/>
      <c r="S89" s="76">
        <v>5160.04</v>
      </c>
      <c r="T89" s="76">
        <v>0</v>
      </c>
      <c r="U89" s="76">
        <v>5160.04</v>
      </c>
      <c r="V89" s="195"/>
      <c r="W89" s="209" t="s">
        <v>249</v>
      </c>
    </row>
    <row r="90" spans="1:23">
      <c r="A90" s="75" t="s">
        <v>103</v>
      </c>
      <c r="B90" s="75" t="s">
        <v>47</v>
      </c>
      <c r="C90" s="75" t="s">
        <v>194</v>
      </c>
      <c r="D90" s="75" t="s">
        <v>94</v>
      </c>
      <c r="E90" s="75" t="s">
        <v>80</v>
      </c>
      <c r="F90" s="75" t="s">
        <v>48</v>
      </c>
      <c r="G90" s="75" t="s">
        <v>195</v>
      </c>
      <c r="H90" s="75" t="s">
        <v>67</v>
      </c>
      <c r="I90" s="75" t="s">
        <v>218</v>
      </c>
      <c r="J90" s="75" t="s">
        <v>94</v>
      </c>
      <c r="K90" s="75" t="s">
        <v>96</v>
      </c>
      <c r="L90" s="75" t="s">
        <v>196</v>
      </c>
      <c r="M90" s="74" t="s">
        <v>83</v>
      </c>
      <c r="N90" s="74" t="s">
        <v>50</v>
      </c>
      <c r="O90" s="74" t="s">
        <v>108</v>
      </c>
      <c r="P90" s="163"/>
      <c r="Q90" s="164"/>
      <c r="R90" s="163"/>
      <c r="S90" s="76">
        <v>8623.6299999999992</v>
      </c>
      <c r="T90" s="76">
        <v>0</v>
      </c>
      <c r="U90" s="76">
        <v>8623.6299999999992</v>
      </c>
      <c r="V90" s="195"/>
      <c r="W90" s="209" t="s">
        <v>249</v>
      </c>
    </row>
    <row r="91" spans="1:23">
      <c r="A91" s="75" t="s">
        <v>46</v>
      </c>
      <c r="B91" s="75" t="s">
        <v>47</v>
      </c>
      <c r="C91" s="75" t="s">
        <v>194</v>
      </c>
      <c r="D91" s="75" t="s">
        <v>99</v>
      </c>
      <c r="E91" s="75" t="s">
        <v>80</v>
      </c>
      <c r="F91" s="75" t="s">
        <v>48</v>
      </c>
      <c r="G91" s="75" t="s">
        <v>195</v>
      </c>
      <c r="H91" s="75" t="s">
        <v>67</v>
      </c>
      <c r="I91" s="75" t="s">
        <v>224</v>
      </c>
      <c r="J91" s="75" t="s">
        <v>94</v>
      </c>
      <c r="K91" s="75" t="s">
        <v>96</v>
      </c>
      <c r="L91" s="75" t="s">
        <v>196</v>
      </c>
      <c r="M91" s="74" t="s">
        <v>83</v>
      </c>
      <c r="N91" s="74" t="s">
        <v>50</v>
      </c>
      <c r="O91" s="74" t="s">
        <v>68</v>
      </c>
      <c r="P91" s="163"/>
      <c r="Q91" s="164"/>
      <c r="R91" s="163"/>
      <c r="S91" s="76">
        <v>29693.84</v>
      </c>
      <c r="T91" s="76">
        <v>0</v>
      </c>
      <c r="U91" s="76">
        <v>29693.84</v>
      </c>
      <c r="V91" s="195"/>
      <c r="W91" s="209" t="s">
        <v>250</v>
      </c>
    </row>
    <row r="92" spans="1:23">
      <c r="A92" s="75" t="s">
        <v>101</v>
      </c>
      <c r="B92" s="75" t="s">
        <v>47</v>
      </c>
      <c r="C92" s="75" t="s">
        <v>194</v>
      </c>
      <c r="D92" s="75" t="s">
        <v>94</v>
      </c>
      <c r="E92" s="75" t="s">
        <v>80</v>
      </c>
      <c r="F92" s="75" t="s">
        <v>48</v>
      </c>
      <c r="G92" s="75" t="s">
        <v>195</v>
      </c>
      <c r="H92" s="75" t="s">
        <v>67</v>
      </c>
      <c r="I92" s="75" t="s">
        <v>225</v>
      </c>
      <c r="J92" s="75" t="s">
        <v>94</v>
      </c>
      <c r="K92" s="75" t="s">
        <v>96</v>
      </c>
      <c r="L92" s="75" t="s">
        <v>196</v>
      </c>
      <c r="M92" s="74" t="s">
        <v>83</v>
      </c>
      <c r="N92" s="74" t="s">
        <v>50</v>
      </c>
      <c r="O92" s="74" t="s">
        <v>107</v>
      </c>
      <c r="P92" s="163"/>
      <c r="Q92" s="164"/>
      <c r="R92" s="163"/>
      <c r="S92" s="76">
        <v>2054.65</v>
      </c>
      <c r="T92" s="76">
        <v>0</v>
      </c>
      <c r="U92" s="76">
        <v>2054.65</v>
      </c>
      <c r="V92" s="195"/>
      <c r="W92" s="209" t="s">
        <v>250</v>
      </c>
    </row>
    <row r="93" spans="1:23">
      <c r="A93" s="75" t="s">
        <v>103</v>
      </c>
      <c r="B93" s="75" t="s">
        <v>47</v>
      </c>
      <c r="C93" s="75" t="s">
        <v>194</v>
      </c>
      <c r="D93" s="75" t="s">
        <v>94</v>
      </c>
      <c r="E93" s="75" t="s">
        <v>80</v>
      </c>
      <c r="F93" s="75" t="s">
        <v>48</v>
      </c>
      <c r="G93" s="75" t="s">
        <v>195</v>
      </c>
      <c r="H93" s="75" t="s">
        <v>67</v>
      </c>
      <c r="I93" s="75" t="s">
        <v>218</v>
      </c>
      <c r="J93" s="75" t="s">
        <v>94</v>
      </c>
      <c r="K93" s="75" t="s">
        <v>96</v>
      </c>
      <c r="L93" s="75" t="s">
        <v>196</v>
      </c>
      <c r="M93" s="74" t="s">
        <v>83</v>
      </c>
      <c r="N93" s="74" t="s">
        <v>50</v>
      </c>
      <c r="O93" s="74" t="s">
        <v>108</v>
      </c>
      <c r="P93" s="163"/>
      <c r="Q93" s="164"/>
      <c r="R93" s="163"/>
      <c r="S93" s="76">
        <v>3433.79</v>
      </c>
      <c r="T93" s="76">
        <v>0</v>
      </c>
      <c r="U93" s="76">
        <v>3433.79</v>
      </c>
      <c r="V93" s="195"/>
      <c r="W93" s="209" t="s">
        <v>250</v>
      </c>
    </row>
    <row r="94" spans="1:23">
      <c r="A94" s="75" t="s">
        <v>46</v>
      </c>
      <c r="B94" s="75" t="s">
        <v>47</v>
      </c>
      <c r="C94" s="75" t="s">
        <v>194</v>
      </c>
      <c r="D94" s="75" t="s">
        <v>99</v>
      </c>
      <c r="E94" s="75" t="s">
        <v>80</v>
      </c>
      <c r="F94" s="75" t="s">
        <v>48</v>
      </c>
      <c r="G94" s="75" t="s">
        <v>195</v>
      </c>
      <c r="H94" s="75" t="s">
        <v>67</v>
      </c>
      <c r="I94" s="75" t="s">
        <v>224</v>
      </c>
      <c r="J94" s="75" t="s">
        <v>94</v>
      </c>
      <c r="K94" s="75" t="s">
        <v>96</v>
      </c>
      <c r="L94" s="75" t="s">
        <v>196</v>
      </c>
      <c r="M94" s="74" t="s">
        <v>83</v>
      </c>
      <c r="N94" s="74" t="s">
        <v>50</v>
      </c>
      <c r="O94" s="74" t="s">
        <v>68</v>
      </c>
      <c r="P94" s="163"/>
      <c r="Q94" s="164"/>
      <c r="R94" s="163"/>
      <c r="S94" s="76">
        <v>117704.94</v>
      </c>
      <c r="T94" s="76">
        <v>0</v>
      </c>
      <c r="U94" s="76">
        <v>117704.94</v>
      </c>
      <c r="V94" s="195"/>
      <c r="W94" s="209" t="s">
        <v>251</v>
      </c>
    </row>
    <row r="95" spans="1:23">
      <c r="A95" s="75" t="s">
        <v>101</v>
      </c>
      <c r="B95" s="75" t="s">
        <v>47</v>
      </c>
      <c r="C95" s="75" t="s">
        <v>194</v>
      </c>
      <c r="D95" s="75" t="s">
        <v>94</v>
      </c>
      <c r="E95" s="75" t="s">
        <v>80</v>
      </c>
      <c r="F95" s="75" t="s">
        <v>48</v>
      </c>
      <c r="G95" s="75" t="s">
        <v>195</v>
      </c>
      <c r="H95" s="75" t="s">
        <v>67</v>
      </c>
      <c r="I95" s="75" t="s">
        <v>225</v>
      </c>
      <c r="J95" s="75" t="s">
        <v>94</v>
      </c>
      <c r="K95" s="75" t="s">
        <v>96</v>
      </c>
      <c r="L95" s="75" t="s">
        <v>196</v>
      </c>
      <c r="M95" s="74" t="s">
        <v>83</v>
      </c>
      <c r="N95" s="74" t="s">
        <v>50</v>
      </c>
      <c r="O95" s="74" t="s">
        <v>107</v>
      </c>
      <c r="P95" s="163"/>
      <c r="Q95" s="164"/>
      <c r="R95" s="163"/>
      <c r="S95" s="76">
        <v>8144.51</v>
      </c>
      <c r="T95" s="76">
        <v>0</v>
      </c>
      <c r="U95" s="76">
        <v>8144.51</v>
      </c>
      <c r="V95" s="195"/>
      <c r="W95" s="209" t="s">
        <v>251</v>
      </c>
    </row>
    <row r="96" spans="1:23">
      <c r="A96" s="75" t="s">
        <v>103</v>
      </c>
      <c r="B96" s="75" t="s">
        <v>47</v>
      </c>
      <c r="C96" s="75" t="s">
        <v>194</v>
      </c>
      <c r="D96" s="75" t="s">
        <v>94</v>
      </c>
      <c r="E96" s="75" t="s">
        <v>80</v>
      </c>
      <c r="F96" s="75" t="s">
        <v>48</v>
      </c>
      <c r="G96" s="75" t="s">
        <v>195</v>
      </c>
      <c r="H96" s="75" t="s">
        <v>67</v>
      </c>
      <c r="I96" s="75" t="s">
        <v>218</v>
      </c>
      <c r="J96" s="75" t="s">
        <v>94</v>
      </c>
      <c r="K96" s="75" t="s">
        <v>96</v>
      </c>
      <c r="L96" s="75" t="s">
        <v>196</v>
      </c>
      <c r="M96" s="74" t="s">
        <v>83</v>
      </c>
      <c r="N96" s="74" t="s">
        <v>50</v>
      </c>
      <c r="O96" s="74" t="s">
        <v>108</v>
      </c>
      <c r="P96" s="163"/>
      <c r="Q96" s="164"/>
      <c r="R96" s="163"/>
      <c r="S96" s="76">
        <v>13611.38</v>
      </c>
      <c r="T96" s="76">
        <v>0</v>
      </c>
      <c r="U96" s="76">
        <v>13611.38</v>
      </c>
      <c r="V96" s="195"/>
      <c r="W96" s="209" t="s">
        <v>251</v>
      </c>
    </row>
    <row r="97" spans="1:23">
      <c r="A97" s="75" t="s">
        <v>46</v>
      </c>
      <c r="B97" s="75" t="s">
        <v>47</v>
      </c>
      <c r="C97" s="75" t="s">
        <v>194</v>
      </c>
      <c r="D97" s="75" t="s">
        <v>99</v>
      </c>
      <c r="E97" s="75" t="s">
        <v>80</v>
      </c>
      <c r="F97" s="75" t="s">
        <v>48</v>
      </c>
      <c r="G97" s="75" t="s">
        <v>195</v>
      </c>
      <c r="H97" s="75" t="s">
        <v>67</v>
      </c>
      <c r="I97" s="75" t="s">
        <v>224</v>
      </c>
      <c r="J97" s="75" t="s">
        <v>94</v>
      </c>
      <c r="K97" s="75" t="s">
        <v>96</v>
      </c>
      <c r="L97" s="75" t="s">
        <v>196</v>
      </c>
      <c r="M97" s="74" t="s">
        <v>83</v>
      </c>
      <c r="N97" s="74" t="s">
        <v>50</v>
      </c>
      <c r="O97" s="74" t="s">
        <v>68</v>
      </c>
      <c r="P97" s="163"/>
      <c r="Q97" s="164"/>
      <c r="R97" s="163"/>
      <c r="S97" s="76">
        <v>74573.22</v>
      </c>
      <c r="T97" s="76">
        <v>0</v>
      </c>
      <c r="U97" s="76">
        <v>74573.22</v>
      </c>
      <c r="V97" s="195"/>
      <c r="W97" s="209" t="s">
        <v>252</v>
      </c>
    </row>
    <row r="98" spans="1:23">
      <c r="A98" s="75" t="s">
        <v>101</v>
      </c>
      <c r="B98" s="75" t="s">
        <v>47</v>
      </c>
      <c r="C98" s="75" t="s">
        <v>194</v>
      </c>
      <c r="D98" s="75" t="s">
        <v>94</v>
      </c>
      <c r="E98" s="75" t="s">
        <v>80</v>
      </c>
      <c r="F98" s="75" t="s">
        <v>48</v>
      </c>
      <c r="G98" s="75" t="s">
        <v>195</v>
      </c>
      <c r="H98" s="75" t="s">
        <v>67</v>
      </c>
      <c r="I98" s="75" t="s">
        <v>225</v>
      </c>
      <c r="J98" s="75" t="s">
        <v>94</v>
      </c>
      <c r="K98" s="75" t="s">
        <v>96</v>
      </c>
      <c r="L98" s="75" t="s">
        <v>196</v>
      </c>
      <c r="M98" s="74" t="s">
        <v>83</v>
      </c>
      <c r="N98" s="74" t="s">
        <v>50</v>
      </c>
      <c r="O98" s="74" t="s">
        <v>107</v>
      </c>
      <c r="P98" s="163"/>
      <c r="Q98" s="164"/>
      <c r="R98" s="163"/>
      <c r="S98" s="76">
        <v>5160.04</v>
      </c>
      <c r="T98" s="76">
        <v>0</v>
      </c>
      <c r="U98" s="76">
        <v>5160.04</v>
      </c>
      <c r="V98" s="195"/>
      <c r="W98" s="209" t="s">
        <v>252</v>
      </c>
    </row>
    <row r="99" spans="1:23">
      <c r="A99" s="75" t="s">
        <v>103</v>
      </c>
      <c r="B99" s="75" t="s">
        <v>47</v>
      </c>
      <c r="C99" s="75" t="s">
        <v>194</v>
      </c>
      <c r="D99" s="75" t="s">
        <v>94</v>
      </c>
      <c r="E99" s="75" t="s">
        <v>80</v>
      </c>
      <c r="F99" s="75" t="s">
        <v>48</v>
      </c>
      <c r="G99" s="75" t="s">
        <v>195</v>
      </c>
      <c r="H99" s="75" t="s">
        <v>67</v>
      </c>
      <c r="I99" s="75" t="s">
        <v>218</v>
      </c>
      <c r="J99" s="75" t="s">
        <v>94</v>
      </c>
      <c r="K99" s="75" t="s">
        <v>96</v>
      </c>
      <c r="L99" s="75" t="s">
        <v>196</v>
      </c>
      <c r="M99" s="74" t="s">
        <v>83</v>
      </c>
      <c r="N99" s="74" t="s">
        <v>50</v>
      </c>
      <c r="O99" s="74" t="s">
        <v>108</v>
      </c>
      <c r="P99" s="163"/>
      <c r="Q99" s="164"/>
      <c r="R99" s="163"/>
      <c r="S99" s="76">
        <v>8623.6299999999992</v>
      </c>
      <c r="T99" s="76">
        <v>0</v>
      </c>
      <c r="U99" s="76">
        <v>8623.6299999999992</v>
      </c>
      <c r="V99" s="195"/>
      <c r="W99" s="209" t="s">
        <v>252</v>
      </c>
    </row>
    <row r="100" spans="1:23">
      <c r="A100" s="75" t="s">
        <v>46</v>
      </c>
      <c r="B100" s="75" t="s">
        <v>47</v>
      </c>
      <c r="C100" s="75" t="s">
        <v>194</v>
      </c>
      <c r="D100" s="75" t="s">
        <v>99</v>
      </c>
      <c r="E100" s="75" t="s">
        <v>80</v>
      </c>
      <c r="F100" s="75" t="s">
        <v>48</v>
      </c>
      <c r="G100" s="75" t="s">
        <v>195</v>
      </c>
      <c r="H100" s="75" t="s">
        <v>67</v>
      </c>
      <c r="I100" s="75" t="s">
        <v>224</v>
      </c>
      <c r="J100" s="75" t="s">
        <v>94</v>
      </c>
      <c r="K100" s="75" t="s">
        <v>96</v>
      </c>
      <c r="L100" s="75" t="s">
        <v>196</v>
      </c>
      <c r="M100" s="74" t="s">
        <v>83</v>
      </c>
      <c r="N100" s="74" t="s">
        <v>50</v>
      </c>
      <c r="O100" s="74" t="s">
        <v>68</v>
      </c>
      <c r="P100" s="163"/>
      <c r="Q100" s="164"/>
      <c r="R100" s="163"/>
      <c r="S100" s="76">
        <v>156381.57</v>
      </c>
      <c r="T100" s="76">
        <v>0</v>
      </c>
      <c r="U100" s="76">
        <v>156381.57</v>
      </c>
      <c r="V100" s="195"/>
      <c r="W100" s="209" t="s">
        <v>253</v>
      </c>
    </row>
    <row r="101" spans="1:23">
      <c r="A101" s="75" t="s">
        <v>101</v>
      </c>
      <c r="B101" s="75" t="s">
        <v>47</v>
      </c>
      <c r="C101" s="75" t="s">
        <v>194</v>
      </c>
      <c r="D101" s="75" t="s">
        <v>94</v>
      </c>
      <c r="E101" s="75" t="s">
        <v>80</v>
      </c>
      <c r="F101" s="75" t="s">
        <v>48</v>
      </c>
      <c r="G101" s="75" t="s">
        <v>195</v>
      </c>
      <c r="H101" s="75" t="s">
        <v>67</v>
      </c>
      <c r="I101" s="75" t="s">
        <v>225</v>
      </c>
      <c r="J101" s="75" t="s">
        <v>94</v>
      </c>
      <c r="K101" s="75" t="s">
        <v>96</v>
      </c>
      <c r="L101" s="75" t="s">
        <v>196</v>
      </c>
      <c r="M101" s="74" t="s">
        <v>83</v>
      </c>
      <c r="N101" s="74" t="s">
        <v>50</v>
      </c>
      <c r="O101" s="74" t="s">
        <v>107</v>
      </c>
      <c r="P101" s="163"/>
      <c r="Q101" s="164"/>
      <c r="R101" s="163"/>
      <c r="S101" s="76">
        <v>10820.72</v>
      </c>
      <c r="T101" s="76">
        <v>0</v>
      </c>
      <c r="U101" s="76">
        <v>10820.72</v>
      </c>
      <c r="V101" s="195"/>
      <c r="W101" s="209" t="s">
        <v>253</v>
      </c>
    </row>
    <row r="102" spans="1:23">
      <c r="A102" s="75" t="s">
        <v>103</v>
      </c>
      <c r="B102" s="75" t="s">
        <v>47</v>
      </c>
      <c r="C102" s="75" t="s">
        <v>194</v>
      </c>
      <c r="D102" s="75" t="s">
        <v>94</v>
      </c>
      <c r="E102" s="75" t="s">
        <v>80</v>
      </c>
      <c r="F102" s="75" t="s">
        <v>48</v>
      </c>
      <c r="G102" s="75" t="s">
        <v>195</v>
      </c>
      <c r="H102" s="75" t="s">
        <v>67</v>
      </c>
      <c r="I102" s="75" t="s">
        <v>218</v>
      </c>
      <c r="J102" s="75" t="s">
        <v>94</v>
      </c>
      <c r="K102" s="75" t="s">
        <v>96</v>
      </c>
      <c r="L102" s="75" t="s">
        <v>196</v>
      </c>
      <c r="M102" s="74" t="s">
        <v>83</v>
      </c>
      <c r="N102" s="74" t="s">
        <v>50</v>
      </c>
      <c r="O102" s="74" t="s">
        <v>108</v>
      </c>
      <c r="P102" s="163"/>
      <c r="Q102" s="164"/>
      <c r="R102" s="163"/>
      <c r="S102" s="76">
        <v>18083.939999999999</v>
      </c>
      <c r="T102" s="76">
        <v>0</v>
      </c>
      <c r="U102" s="76">
        <v>18083.939999999999</v>
      </c>
      <c r="V102" s="195"/>
      <c r="W102" s="209" t="s">
        <v>253</v>
      </c>
    </row>
    <row r="103" spans="1:23">
      <c r="A103" s="75" t="s">
        <v>46</v>
      </c>
      <c r="B103" s="75" t="s">
        <v>47</v>
      </c>
      <c r="C103" s="75" t="s">
        <v>194</v>
      </c>
      <c r="D103" s="75" t="s">
        <v>99</v>
      </c>
      <c r="E103" s="75" t="s">
        <v>80</v>
      </c>
      <c r="F103" s="75" t="s">
        <v>48</v>
      </c>
      <c r="G103" s="75" t="s">
        <v>195</v>
      </c>
      <c r="H103" s="75" t="s">
        <v>67</v>
      </c>
      <c r="I103" s="75" t="s">
        <v>224</v>
      </c>
      <c r="J103" s="75" t="s">
        <v>94</v>
      </c>
      <c r="K103" s="75" t="s">
        <v>96</v>
      </c>
      <c r="L103" s="75" t="s">
        <v>196</v>
      </c>
      <c r="M103" s="74" t="s">
        <v>83</v>
      </c>
      <c r="N103" s="74" t="s">
        <v>50</v>
      </c>
      <c r="O103" s="74" t="s">
        <v>68</v>
      </c>
      <c r="P103" s="163"/>
      <c r="Q103" s="164"/>
      <c r="R103" s="163"/>
      <c r="S103" s="76">
        <v>85200.74</v>
      </c>
      <c r="T103" s="76">
        <v>0</v>
      </c>
      <c r="U103" s="76">
        <v>85200.74</v>
      </c>
      <c r="V103" s="195"/>
      <c r="W103" s="209" t="s">
        <v>254</v>
      </c>
    </row>
    <row r="104" spans="1:23">
      <c r="A104" s="75" t="s">
        <v>101</v>
      </c>
      <c r="B104" s="75" t="s">
        <v>47</v>
      </c>
      <c r="C104" s="75" t="s">
        <v>194</v>
      </c>
      <c r="D104" s="75" t="s">
        <v>94</v>
      </c>
      <c r="E104" s="75" t="s">
        <v>80</v>
      </c>
      <c r="F104" s="75" t="s">
        <v>48</v>
      </c>
      <c r="G104" s="75" t="s">
        <v>195</v>
      </c>
      <c r="H104" s="75" t="s">
        <v>67</v>
      </c>
      <c r="I104" s="75" t="s">
        <v>225</v>
      </c>
      <c r="J104" s="75" t="s">
        <v>94</v>
      </c>
      <c r="K104" s="75" t="s">
        <v>96</v>
      </c>
      <c r="L104" s="75" t="s">
        <v>196</v>
      </c>
      <c r="M104" s="74" t="s">
        <v>83</v>
      </c>
      <c r="N104" s="74" t="s">
        <v>50</v>
      </c>
      <c r="O104" s="74" t="s">
        <v>107</v>
      </c>
      <c r="P104" s="163"/>
      <c r="Q104" s="164"/>
      <c r="R104" s="163"/>
      <c r="S104" s="76">
        <v>5908.41</v>
      </c>
      <c r="T104" s="76">
        <v>0</v>
      </c>
      <c r="U104" s="76">
        <v>5908.41</v>
      </c>
      <c r="V104" s="195"/>
      <c r="W104" s="209" t="s">
        <v>254</v>
      </c>
    </row>
    <row r="105" spans="1:23">
      <c r="A105" s="75" t="s">
        <v>103</v>
      </c>
      <c r="B105" s="75" t="s">
        <v>47</v>
      </c>
      <c r="C105" s="75" t="s">
        <v>194</v>
      </c>
      <c r="D105" s="75" t="s">
        <v>94</v>
      </c>
      <c r="E105" s="75" t="s">
        <v>80</v>
      </c>
      <c r="F105" s="75" t="s">
        <v>48</v>
      </c>
      <c r="G105" s="75" t="s">
        <v>195</v>
      </c>
      <c r="H105" s="75" t="s">
        <v>67</v>
      </c>
      <c r="I105" s="75" t="s">
        <v>218</v>
      </c>
      <c r="J105" s="75" t="s">
        <v>94</v>
      </c>
      <c r="K105" s="75" t="s">
        <v>96</v>
      </c>
      <c r="L105" s="75" t="s">
        <v>196</v>
      </c>
      <c r="M105" s="74" t="s">
        <v>83</v>
      </c>
      <c r="N105" s="74" t="s">
        <v>50</v>
      </c>
      <c r="O105" s="74" t="s">
        <v>108</v>
      </c>
      <c r="P105" s="163"/>
      <c r="Q105" s="164"/>
      <c r="R105" s="163"/>
      <c r="S105" s="76">
        <v>10235.85</v>
      </c>
      <c r="T105" s="76">
        <v>0</v>
      </c>
      <c r="U105" s="76">
        <v>10235.85</v>
      </c>
      <c r="V105" s="195"/>
      <c r="W105" s="209" t="s">
        <v>254</v>
      </c>
    </row>
    <row r="106" spans="1:23">
      <c r="A106" s="75" t="s">
        <v>46</v>
      </c>
      <c r="B106" s="75" t="s">
        <v>47</v>
      </c>
      <c r="C106" s="75" t="s">
        <v>194</v>
      </c>
      <c r="D106" s="75" t="s">
        <v>99</v>
      </c>
      <c r="E106" s="75" t="s">
        <v>80</v>
      </c>
      <c r="F106" s="75" t="s">
        <v>48</v>
      </c>
      <c r="G106" s="75" t="s">
        <v>195</v>
      </c>
      <c r="H106" s="75" t="s">
        <v>67</v>
      </c>
      <c r="I106" s="75" t="s">
        <v>224</v>
      </c>
      <c r="J106" s="75" t="s">
        <v>94</v>
      </c>
      <c r="K106" s="75" t="s">
        <v>96</v>
      </c>
      <c r="L106" s="75" t="s">
        <v>196</v>
      </c>
      <c r="M106" s="74" t="s">
        <v>83</v>
      </c>
      <c r="N106" s="74" t="s">
        <v>50</v>
      </c>
      <c r="O106" s="74" t="s">
        <v>68</v>
      </c>
      <c r="P106" s="163"/>
      <c r="Q106" s="164"/>
      <c r="R106" s="163"/>
      <c r="S106" s="76">
        <v>85200.74</v>
      </c>
      <c r="T106" s="76">
        <v>0</v>
      </c>
      <c r="U106" s="76">
        <v>85200.74</v>
      </c>
      <c r="V106" s="195"/>
      <c r="W106" s="209" t="s">
        <v>255</v>
      </c>
    </row>
    <row r="107" spans="1:23">
      <c r="A107" s="75" t="s">
        <v>101</v>
      </c>
      <c r="B107" s="75" t="s">
        <v>47</v>
      </c>
      <c r="C107" s="75" t="s">
        <v>194</v>
      </c>
      <c r="D107" s="75" t="s">
        <v>94</v>
      </c>
      <c r="E107" s="75" t="s">
        <v>80</v>
      </c>
      <c r="F107" s="75" t="s">
        <v>48</v>
      </c>
      <c r="G107" s="75" t="s">
        <v>195</v>
      </c>
      <c r="H107" s="75" t="s">
        <v>67</v>
      </c>
      <c r="I107" s="75" t="s">
        <v>225</v>
      </c>
      <c r="J107" s="75" t="s">
        <v>94</v>
      </c>
      <c r="K107" s="75" t="s">
        <v>96</v>
      </c>
      <c r="L107" s="75" t="s">
        <v>196</v>
      </c>
      <c r="M107" s="74" t="s">
        <v>83</v>
      </c>
      <c r="N107" s="74" t="s">
        <v>50</v>
      </c>
      <c r="O107" s="74" t="s">
        <v>107</v>
      </c>
      <c r="P107" s="163"/>
      <c r="Q107" s="164"/>
      <c r="R107" s="163"/>
      <c r="S107" s="76">
        <v>5908.41</v>
      </c>
      <c r="T107" s="76">
        <v>0</v>
      </c>
      <c r="U107" s="76">
        <v>5908.41</v>
      </c>
      <c r="V107" s="195"/>
      <c r="W107" s="209" t="s">
        <v>255</v>
      </c>
    </row>
    <row r="108" spans="1:23">
      <c r="A108" s="75" t="s">
        <v>103</v>
      </c>
      <c r="B108" s="75" t="s">
        <v>47</v>
      </c>
      <c r="C108" s="75" t="s">
        <v>194</v>
      </c>
      <c r="D108" s="75" t="s">
        <v>94</v>
      </c>
      <c r="E108" s="75" t="s">
        <v>80</v>
      </c>
      <c r="F108" s="75" t="s">
        <v>48</v>
      </c>
      <c r="G108" s="75" t="s">
        <v>195</v>
      </c>
      <c r="H108" s="75" t="s">
        <v>67</v>
      </c>
      <c r="I108" s="75" t="s">
        <v>218</v>
      </c>
      <c r="J108" s="75" t="s">
        <v>94</v>
      </c>
      <c r="K108" s="75" t="s">
        <v>96</v>
      </c>
      <c r="L108" s="75" t="s">
        <v>196</v>
      </c>
      <c r="M108" s="74" t="s">
        <v>83</v>
      </c>
      <c r="N108" s="74" t="s">
        <v>50</v>
      </c>
      <c r="O108" s="74" t="s">
        <v>108</v>
      </c>
      <c r="P108" s="163"/>
      <c r="Q108" s="164"/>
      <c r="R108" s="163"/>
      <c r="S108" s="76">
        <v>10235.85</v>
      </c>
      <c r="T108" s="76">
        <v>0</v>
      </c>
      <c r="U108" s="76">
        <v>10235.85</v>
      </c>
      <c r="V108" s="195"/>
      <c r="W108" s="209" t="s">
        <v>255</v>
      </c>
    </row>
    <row r="109" spans="1:23">
      <c r="A109" s="75" t="s">
        <v>46</v>
      </c>
      <c r="B109" s="75" t="s">
        <v>47</v>
      </c>
      <c r="C109" s="75" t="s">
        <v>194</v>
      </c>
      <c r="D109" s="75" t="s">
        <v>99</v>
      </c>
      <c r="E109" s="75" t="s">
        <v>80</v>
      </c>
      <c r="F109" s="75" t="s">
        <v>48</v>
      </c>
      <c r="G109" s="75" t="s">
        <v>195</v>
      </c>
      <c r="H109" s="75" t="s">
        <v>67</v>
      </c>
      <c r="I109" s="75" t="s">
        <v>224</v>
      </c>
      <c r="J109" s="75" t="s">
        <v>94</v>
      </c>
      <c r="K109" s="75" t="s">
        <v>96</v>
      </c>
      <c r="L109" s="75" t="s">
        <v>196</v>
      </c>
      <c r="M109" s="74" t="s">
        <v>83</v>
      </c>
      <c r="N109" s="74" t="s">
        <v>50</v>
      </c>
      <c r="O109" s="74" t="s">
        <v>68</v>
      </c>
      <c r="P109" s="163"/>
      <c r="Q109" s="164"/>
      <c r="R109" s="163"/>
      <c r="S109" s="76">
        <v>84330.62</v>
      </c>
      <c r="T109" s="76">
        <v>0</v>
      </c>
      <c r="U109" s="76">
        <v>84330.62</v>
      </c>
      <c r="V109" s="195"/>
      <c r="W109" s="209" t="s">
        <v>256</v>
      </c>
    </row>
    <row r="110" spans="1:23">
      <c r="A110" s="75" t="s">
        <v>101</v>
      </c>
      <c r="B110" s="75" t="s">
        <v>47</v>
      </c>
      <c r="C110" s="75" t="s">
        <v>194</v>
      </c>
      <c r="D110" s="75" t="s">
        <v>94</v>
      </c>
      <c r="E110" s="75" t="s">
        <v>80</v>
      </c>
      <c r="F110" s="75" t="s">
        <v>48</v>
      </c>
      <c r="G110" s="75" t="s">
        <v>195</v>
      </c>
      <c r="H110" s="75" t="s">
        <v>67</v>
      </c>
      <c r="I110" s="75" t="s">
        <v>225</v>
      </c>
      <c r="J110" s="75" t="s">
        <v>94</v>
      </c>
      <c r="K110" s="75" t="s">
        <v>96</v>
      </c>
      <c r="L110" s="75" t="s">
        <v>196</v>
      </c>
      <c r="M110" s="74" t="s">
        <v>83</v>
      </c>
      <c r="N110" s="74" t="s">
        <v>50</v>
      </c>
      <c r="O110" s="74" t="s">
        <v>107</v>
      </c>
      <c r="P110" s="163"/>
      <c r="Q110" s="164"/>
      <c r="R110" s="163"/>
      <c r="S110" s="76">
        <v>5848.07</v>
      </c>
      <c r="T110" s="76">
        <v>0</v>
      </c>
      <c r="U110" s="76">
        <v>5848.07</v>
      </c>
      <c r="V110" s="195"/>
      <c r="W110" s="209" t="s">
        <v>256</v>
      </c>
    </row>
    <row r="111" spans="1:23">
      <c r="A111" s="75" t="s">
        <v>103</v>
      </c>
      <c r="B111" s="75" t="s">
        <v>47</v>
      </c>
      <c r="C111" s="75" t="s">
        <v>194</v>
      </c>
      <c r="D111" s="75" t="s">
        <v>94</v>
      </c>
      <c r="E111" s="75" t="s">
        <v>80</v>
      </c>
      <c r="F111" s="75" t="s">
        <v>48</v>
      </c>
      <c r="G111" s="75" t="s">
        <v>195</v>
      </c>
      <c r="H111" s="75" t="s">
        <v>67</v>
      </c>
      <c r="I111" s="75" t="s">
        <v>218</v>
      </c>
      <c r="J111" s="75" t="s">
        <v>94</v>
      </c>
      <c r="K111" s="75" t="s">
        <v>96</v>
      </c>
      <c r="L111" s="75" t="s">
        <v>196</v>
      </c>
      <c r="M111" s="74" t="s">
        <v>83</v>
      </c>
      <c r="N111" s="74" t="s">
        <v>50</v>
      </c>
      <c r="O111" s="74" t="s">
        <v>108</v>
      </c>
      <c r="P111" s="163"/>
      <c r="Q111" s="164"/>
      <c r="R111" s="163"/>
      <c r="S111" s="76">
        <v>10131.31</v>
      </c>
      <c r="T111" s="76">
        <v>0</v>
      </c>
      <c r="U111" s="76">
        <v>10131.31</v>
      </c>
      <c r="V111" s="195"/>
      <c r="W111" s="209" t="s">
        <v>256</v>
      </c>
    </row>
    <row r="112" spans="1:23">
      <c r="A112" s="75" t="s">
        <v>46</v>
      </c>
      <c r="B112" s="75" t="s">
        <v>47</v>
      </c>
      <c r="C112" s="75" t="s">
        <v>194</v>
      </c>
      <c r="D112" s="75" t="s">
        <v>99</v>
      </c>
      <c r="E112" s="75" t="s">
        <v>80</v>
      </c>
      <c r="F112" s="75" t="s">
        <v>48</v>
      </c>
      <c r="G112" s="75" t="s">
        <v>195</v>
      </c>
      <c r="H112" s="75" t="s">
        <v>67</v>
      </c>
      <c r="I112" s="75" t="s">
        <v>224</v>
      </c>
      <c r="J112" s="75" t="s">
        <v>94</v>
      </c>
      <c r="K112" s="75" t="s">
        <v>96</v>
      </c>
      <c r="L112" s="75" t="s">
        <v>196</v>
      </c>
      <c r="M112" s="74" t="s">
        <v>83</v>
      </c>
      <c r="N112" s="74" t="s">
        <v>50</v>
      </c>
      <c r="O112" s="74" t="s">
        <v>68</v>
      </c>
      <c r="P112" s="163"/>
      <c r="Q112" s="164"/>
      <c r="R112" s="163"/>
      <c r="S112" s="76">
        <v>71238.210000000006</v>
      </c>
      <c r="T112" s="76">
        <v>0</v>
      </c>
      <c r="U112" s="76">
        <v>71238.210000000006</v>
      </c>
      <c r="V112" s="195"/>
      <c r="W112" s="209" t="s">
        <v>257</v>
      </c>
    </row>
    <row r="113" spans="1:23">
      <c r="A113" s="75" t="s">
        <v>101</v>
      </c>
      <c r="B113" s="75" t="s">
        <v>47</v>
      </c>
      <c r="C113" s="75" t="s">
        <v>194</v>
      </c>
      <c r="D113" s="75" t="s">
        <v>94</v>
      </c>
      <c r="E113" s="75" t="s">
        <v>80</v>
      </c>
      <c r="F113" s="75" t="s">
        <v>48</v>
      </c>
      <c r="G113" s="75" t="s">
        <v>195</v>
      </c>
      <c r="H113" s="75" t="s">
        <v>67</v>
      </c>
      <c r="I113" s="75" t="s">
        <v>225</v>
      </c>
      <c r="J113" s="75" t="s">
        <v>94</v>
      </c>
      <c r="K113" s="75" t="s">
        <v>96</v>
      </c>
      <c r="L113" s="75" t="s">
        <v>196</v>
      </c>
      <c r="M113" s="74" t="s">
        <v>83</v>
      </c>
      <c r="N113" s="74" t="s">
        <v>50</v>
      </c>
      <c r="O113" s="74" t="s">
        <v>107</v>
      </c>
      <c r="P113" s="163"/>
      <c r="Q113" s="164"/>
      <c r="R113" s="163"/>
      <c r="S113" s="76">
        <v>4940.1499999999996</v>
      </c>
      <c r="T113" s="76">
        <v>0</v>
      </c>
      <c r="U113" s="76">
        <v>4940.1499999999996</v>
      </c>
      <c r="V113" s="195"/>
      <c r="W113" s="209" t="s">
        <v>257</v>
      </c>
    </row>
    <row r="114" spans="1:23">
      <c r="A114" s="75" t="s">
        <v>103</v>
      </c>
      <c r="B114" s="75" t="s">
        <v>47</v>
      </c>
      <c r="C114" s="75" t="s">
        <v>194</v>
      </c>
      <c r="D114" s="75" t="s">
        <v>94</v>
      </c>
      <c r="E114" s="75" t="s">
        <v>80</v>
      </c>
      <c r="F114" s="75" t="s">
        <v>48</v>
      </c>
      <c r="G114" s="75" t="s">
        <v>195</v>
      </c>
      <c r="H114" s="75" t="s">
        <v>67</v>
      </c>
      <c r="I114" s="75" t="s">
        <v>218</v>
      </c>
      <c r="J114" s="75" t="s">
        <v>94</v>
      </c>
      <c r="K114" s="75" t="s">
        <v>96</v>
      </c>
      <c r="L114" s="75" t="s">
        <v>196</v>
      </c>
      <c r="M114" s="74" t="s">
        <v>83</v>
      </c>
      <c r="N114" s="74" t="s">
        <v>50</v>
      </c>
      <c r="O114" s="74" t="s">
        <v>108</v>
      </c>
      <c r="P114" s="163"/>
      <c r="Q114" s="164"/>
      <c r="R114" s="163"/>
      <c r="S114" s="76">
        <v>8558.41</v>
      </c>
      <c r="T114" s="76">
        <v>0</v>
      </c>
      <c r="U114" s="76">
        <v>8558.41</v>
      </c>
      <c r="V114" s="195"/>
      <c r="W114" s="209" t="s">
        <v>257</v>
      </c>
    </row>
    <row r="115" spans="1:23">
      <c r="A115" s="75" t="s">
        <v>46</v>
      </c>
      <c r="B115" s="75" t="s">
        <v>47</v>
      </c>
      <c r="C115" s="75" t="s">
        <v>194</v>
      </c>
      <c r="D115" s="75" t="s">
        <v>99</v>
      </c>
      <c r="E115" s="75" t="s">
        <v>80</v>
      </c>
      <c r="F115" s="75" t="s">
        <v>48</v>
      </c>
      <c r="G115" s="75" t="s">
        <v>195</v>
      </c>
      <c r="H115" s="75" t="s">
        <v>67</v>
      </c>
      <c r="I115" s="75" t="s">
        <v>224</v>
      </c>
      <c r="J115" s="75" t="s">
        <v>94</v>
      </c>
      <c r="K115" s="75" t="s">
        <v>96</v>
      </c>
      <c r="L115" s="75" t="s">
        <v>196</v>
      </c>
      <c r="M115" s="74" t="s">
        <v>83</v>
      </c>
      <c r="N115" s="74" t="s">
        <v>50</v>
      </c>
      <c r="O115" s="74" t="s">
        <v>68</v>
      </c>
      <c r="P115" s="163"/>
      <c r="Q115" s="164"/>
      <c r="R115" s="163"/>
      <c r="S115" s="76">
        <v>71238.210000000006</v>
      </c>
      <c r="T115" s="76">
        <v>0</v>
      </c>
      <c r="U115" s="76">
        <v>71238.210000000006</v>
      </c>
      <c r="V115" s="195"/>
      <c r="W115" s="209" t="s">
        <v>258</v>
      </c>
    </row>
    <row r="116" spans="1:23">
      <c r="A116" s="75" t="s">
        <v>101</v>
      </c>
      <c r="B116" s="75" t="s">
        <v>47</v>
      </c>
      <c r="C116" s="75" t="s">
        <v>194</v>
      </c>
      <c r="D116" s="75" t="s">
        <v>94</v>
      </c>
      <c r="E116" s="75" t="s">
        <v>80</v>
      </c>
      <c r="F116" s="75" t="s">
        <v>48</v>
      </c>
      <c r="G116" s="75" t="s">
        <v>195</v>
      </c>
      <c r="H116" s="75" t="s">
        <v>67</v>
      </c>
      <c r="I116" s="75" t="s">
        <v>225</v>
      </c>
      <c r="J116" s="75" t="s">
        <v>94</v>
      </c>
      <c r="K116" s="75" t="s">
        <v>96</v>
      </c>
      <c r="L116" s="75" t="s">
        <v>196</v>
      </c>
      <c r="M116" s="74" t="s">
        <v>83</v>
      </c>
      <c r="N116" s="74" t="s">
        <v>50</v>
      </c>
      <c r="O116" s="74" t="s">
        <v>107</v>
      </c>
      <c r="P116" s="163"/>
      <c r="Q116" s="164"/>
      <c r="R116" s="163"/>
      <c r="S116" s="76">
        <v>4940.1499999999996</v>
      </c>
      <c r="T116" s="76">
        <v>0</v>
      </c>
      <c r="U116" s="76">
        <v>4940.1499999999996</v>
      </c>
      <c r="V116" s="195"/>
      <c r="W116" s="209" t="s">
        <v>258</v>
      </c>
    </row>
    <row r="117" spans="1:23">
      <c r="A117" s="75" t="s">
        <v>103</v>
      </c>
      <c r="B117" s="75" t="s">
        <v>47</v>
      </c>
      <c r="C117" s="75" t="s">
        <v>194</v>
      </c>
      <c r="D117" s="75" t="s">
        <v>94</v>
      </c>
      <c r="E117" s="75" t="s">
        <v>80</v>
      </c>
      <c r="F117" s="75" t="s">
        <v>48</v>
      </c>
      <c r="G117" s="75" t="s">
        <v>195</v>
      </c>
      <c r="H117" s="75" t="s">
        <v>67</v>
      </c>
      <c r="I117" s="75" t="s">
        <v>218</v>
      </c>
      <c r="J117" s="75" t="s">
        <v>94</v>
      </c>
      <c r="K117" s="75" t="s">
        <v>96</v>
      </c>
      <c r="L117" s="75" t="s">
        <v>196</v>
      </c>
      <c r="M117" s="74" t="s">
        <v>83</v>
      </c>
      <c r="N117" s="74" t="s">
        <v>50</v>
      </c>
      <c r="O117" s="74" t="s">
        <v>108</v>
      </c>
      <c r="P117" s="163"/>
      <c r="Q117" s="164"/>
      <c r="R117" s="163"/>
      <c r="S117" s="76">
        <v>8558.41</v>
      </c>
      <c r="T117" s="76">
        <v>0</v>
      </c>
      <c r="U117" s="76">
        <v>8558.41</v>
      </c>
      <c r="V117" s="195"/>
      <c r="W117" s="209" t="s">
        <v>258</v>
      </c>
    </row>
    <row r="118" spans="1:23">
      <c r="A118" s="75" t="s">
        <v>46</v>
      </c>
      <c r="B118" s="75" t="s">
        <v>47</v>
      </c>
      <c r="C118" s="75" t="s">
        <v>194</v>
      </c>
      <c r="D118" s="75" t="s">
        <v>99</v>
      </c>
      <c r="E118" s="75" t="s">
        <v>80</v>
      </c>
      <c r="F118" s="75" t="s">
        <v>48</v>
      </c>
      <c r="G118" s="75" t="s">
        <v>195</v>
      </c>
      <c r="H118" s="75" t="s">
        <v>67</v>
      </c>
      <c r="I118" s="75" t="s">
        <v>224</v>
      </c>
      <c r="J118" s="75" t="s">
        <v>94</v>
      </c>
      <c r="K118" s="75" t="s">
        <v>96</v>
      </c>
      <c r="L118" s="75" t="s">
        <v>196</v>
      </c>
      <c r="M118" s="74" t="s">
        <v>83</v>
      </c>
      <c r="N118" s="74" t="s">
        <v>50</v>
      </c>
      <c r="O118" s="74" t="s">
        <v>68</v>
      </c>
      <c r="P118" s="163"/>
      <c r="Q118" s="164"/>
      <c r="R118" s="163"/>
      <c r="S118" s="76">
        <v>240043.74</v>
      </c>
      <c r="T118" s="76">
        <v>0</v>
      </c>
      <c r="U118" s="76">
        <v>240043.74</v>
      </c>
      <c r="V118" s="195"/>
      <c r="W118" s="209" t="s">
        <v>272</v>
      </c>
    </row>
    <row r="119" spans="1:23">
      <c r="A119" s="75" t="s">
        <v>101</v>
      </c>
      <c r="B119" s="75" t="s">
        <v>47</v>
      </c>
      <c r="C119" s="75" t="s">
        <v>194</v>
      </c>
      <c r="D119" s="75" t="s">
        <v>94</v>
      </c>
      <c r="E119" s="75" t="s">
        <v>80</v>
      </c>
      <c r="F119" s="75" t="s">
        <v>48</v>
      </c>
      <c r="G119" s="75" t="s">
        <v>195</v>
      </c>
      <c r="H119" s="75" t="s">
        <v>67</v>
      </c>
      <c r="I119" s="75" t="s">
        <v>225</v>
      </c>
      <c r="J119" s="75" t="s">
        <v>94</v>
      </c>
      <c r="K119" s="75" t="s">
        <v>96</v>
      </c>
      <c r="L119" s="75" t="s">
        <v>196</v>
      </c>
      <c r="M119" s="74" t="s">
        <v>83</v>
      </c>
      <c r="N119" s="74" t="s">
        <v>50</v>
      </c>
      <c r="O119" s="74" t="s">
        <v>107</v>
      </c>
      <c r="P119" s="163"/>
      <c r="Q119" s="164"/>
      <c r="R119" s="163"/>
      <c r="S119" s="76">
        <v>16646.310000000001</v>
      </c>
      <c r="T119" s="76">
        <v>0</v>
      </c>
      <c r="U119" s="76">
        <v>16646.310000000001</v>
      </c>
      <c r="V119" s="195"/>
      <c r="W119" s="209" t="s">
        <v>272</v>
      </c>
    </row>
    <row r="120" spans="1:23">
      <c r="A120" s="75" t="s">
        <v>103</v>
      </c>
      <c r="B120" s="75" t="s">
        <v>47</v>
      </c>
      <c r="C120" s="75" t="s">
        <v>194</v>
      </c>
      <c r="D120" s="75" t="s">
        <v>94</v>
      </c>
      <c r="E120" s="75" t="s">
        <v>80</v>
      </c>
      <c r="F120" s="75" t="s">
        <v>48</v>
      </c>
      <c r="G120" s="75" t="s">
        <v>195</v>
      </c>
      <c r="H120" s="75" t="s">
        <v>67</v>
      </c>
      <c r="I120" s="75" t="s">
        <v>218</v>
      </c>
      <c r="J120" s="75" t="s">
        <v>94</v>
      </c>
      <c r="K120" s="75" t="s">
        <v>96</v>
      </c>
      <c r="L120" s="75" t="s">
        <v>196</v>
      </c>
      <c r="M120" s="74" t="s">
        <v>83</v>
      </c>
      <c r="N120" s="74" t="s">
        <v>50</v>
      </c>
      <c r="O120" s="74" t="s">
        <v>108</v>
      </c>
      <c r="P120" s="163"/>
      <c r="Q120" s="164"/>
      <c r="R120" s="163"/>
      <c r="S120" s="76">
        <v>28838.37</v>
      </c>
      <c r="T120" s="76">
        <v>0</v>
      </c>
      <c r="U120" s="76">
        <v>28838.37</v>
      </c>
      <c r="V120" s="195"/>
      <c r="W120" s="209" t="s">
        <v>272</v>
      </c>
    </row>
    <row r="121" spans="1:23">
      <c r="A121" s="78"/>
      <c r="B121" s="78"/>
      <c r="C121" s="78"/>
      <c r="D121" s="78"/>
      <c r="E121" s="78"/>
      <c r="F121" s="78"/>
      <c r="G121" s="78"/>
      <c r="H121" s="79" t="s">
        <v>69</v>
      </c>
      <c r="I121" s="78"/>
      <c r="J121" s="78"/>
      <c r="K121" s="78"/>
      <c r="L121" s="78"/>
      <c r="M121" s="77"/>
      <c r="N121" s="77"/>
      <c r="O121" s="77"/>
      <c r="P121" s="77"/>
      <c r="Q121" s="78"/>
      <c r="R121" s="77"/>
      <c r="S121" s="80">
        <v>1383001.97</v>
      </c>
      <c r="T121" s="80">
        <v>0</v>
      </c>
      <c r="U121" s="80">
        <v>1383001.97</v>
      </c>
      <c r="V121" s="196"/>
      <c r="W121" s="197"/>
    </row>
    <row r="122" spans="1:23">
      <c r="A122" s="75" t="s">
        <v>46</v>
      </c>
      <c r="B122" s="75" t="s">
        <v>47</v>
      </c>
      <c r="C122" s="75" t="s">
        <v>194</v>
      </c>
      <c r="D122" s="75" t="s">
        <v>99</v>
      </c>
      <c r="E122" s="75" t="s">
        <v>80</v>
      </c>
      <c r="F122" s="75" t="s">
        <v>48</v>
      </c>
      <c r="G122" s="75" t="s">
        <v>195</v>
      </c>
      <c r="H122" s="75" t="s">
        <v>208</v>
      </c>
      <c r="I122" s="75" t="s">
        <v>224</v>
      </c>
      <c r="J122" s="75" t="s">
        <v>94</v>
      </c>
      <c r="K122" s="75" t="s">
        <v>96</v>
      </c>
      <c r="L122" s="75" t="s">
        <v>196</v>
      </c>
      <c r="M122" s="74" t="s">
        <v>83</v>
      </c>
      <c r="N122" s="74" t="s">
        <v>50</v>
      </c>
      <c r="O122" s="74" t="s">
        <v>209</v>
      </c>
      <c r="P122" s="163"/>
      <c r="Q122" s="164"/>
      <c r="R122" s="163"/>
      <c r="S122" s="76">
        <v>140985.98000000001</v>
      </c>
      <c r="T122" s="76">
        <v>0</v>
      </c>
      <c r="U122" s="76">
        <v>140985.98000000001</v>
      </c>
      <c r="V122" s="195"/>
      <c r="W122" s="209" t="s">
        <v>248</v>
      </c>
    </row>
    <row r="123" spans="1:23">
      <c r="A123" s="75" t="s">
        <v>101</v>
      </c>
      <c r="B123" s="75" t="s">
        <v>47</v>
      </c>
      <c r="C123" s="75" t="s">
        <v>194</v>
      </c>
      <c r="D123" s="75" t="s">
        <v>94</v>
      </c>
      <c r="E123" s="75" t="s">
        <v>80</v>
      </c>
      <c r="F123" s="75" t="s">
        <v>48</v>
      </c>
      <c r="G123" s="75" t="s">
        <v>195</v>
      </c>
      <c r="H123" s="75" t="s">
        <v>208</v>
      </c>
      <c r="I123" s="75" t="s">
        <v>225</v>
      </c>
      <c r="J123" s="75" t="s">
        <v>94</v>
      </c>
      <c r="K123" s="75" t="s">
        <v>96</v>
      </c>
      <c r="L123" s="75" t="s">
        <v>196</v>
      </c>
      <c r="M123" s="74" t="s">
        <v>83</v>
      </c>
      <c r="N123" s="74" t="s">
        <v>50</v>
      </c>
      <c r="O123" s="74" t="s">
        <v>212</v>
      </c>
      <c r="P123" s="163"/>
      <c r="Q123" s="164"/>
      <c r="R123" s="163"/>
      <c r="S123" s="76">
        <v>9755.43</v>
      </c>
      <c r="T123" s="76">
        <v>0</v>
      </c>
      <c r="U123" s="76">
        <v>9755.43</v>
      </c>
      <c r="V123" s="195"/>
      <c r="W123" s="209" t="s">
        <v>248</v>
      </c>
    </row>
    <row r="124" spans="1:23">
      <c r="A124" s="75" t="s">
        <v>103</v>
      </c>
      <c r="B124" s="75" t="s">
        <v>47</v>
      </c>
      <c r="C124" s="75" t="s">
        <v>194</v>
      </c>
      <c r="D124" s="75" t="s">
        <v>94</v>
      </c>
      <c r="E124" s="75" t="s">
        <v>80</v>
      </c>
      <c r="F124" s="75" t="s">
        <v>48</v>
      </c>
      <c r="G124" s="75" t="s">
        <v>195</v>
      </c>
      <c r="H124" s="75" t="s">
        <v>208</v>
      </c>
      <c r="I124" s="75" t="s">
        <v>218</v>
      </c>
      <c r="J124" s="75" t="s">
        <v>94</v>
      </c>
      <c r="K124" s="75" t="s">
        <v>96</v>
      </c>
      <c r="L124" s="75" t="s">
        <v>196</v>
      </c>
      <c r="M124" s="74" t="s">
        <v>83</v>
      </c>
      <c r="N124" s="74" t="s">
        <v>50</v>
      </c>
      <c r="O124" s="74" t="s">
        <v>213</v>
      </c>
      <c r="P124" s="163"/>
      <c r="Q124" s="164"/>
      <c r="R124" s="163"/>
      <c r="S124" s="76">
        <v>16303.59</v>
      </c>
      <c r="T124" s="76">
        <v>0</v>
      </c>
      <c r="U124" s="76">
        <v>16303.59</v>
      </c>
      <c r="V124" s="195"/>
      <c r="W124" s="209" t="s">
        <v>248</v>
      </c>
    </row>
    <row r="125" spans="1:23">
      <c r="A125" s="75" t="s">
        <v>46</v>
      </c>
      <c r="B125" s="75" t="s">
        <v>47</v>
      </c>
      <c r="C125" s="75" t="s">
        <v>194</v>
      </c>
      <c r="D125" s="75" t="s">
        <v>99</v>
      </c>
      <c r="E125" s="75" t="s">
        <v>80</v>
      </c>
      <c r="F125" s="75" t="s">
        <v>48</v>
      </c>
      <c r="G125" s="75" t="s">
        <v>195</v>
      </c>
      <c r="H125" s="75" t="s">
        <v>208</v>
      </c>
      <c r="I125" s="75" t="s">
        <v>224</v>
      </c>
      <c r="J125" s="75" t="s">
        <v>94</v>
      </c>
      <c r="K125" s="75" t="s">
        <v>96</v>
      </c>
      <c r="L125" s="75" t="s">
        <v>196</v>
      </c>
      <c r="M125" s="74" t="s">
        <v>83</v>
      </c>
      <c r="N125" s="74" t="s">
        <v>50</v>
      </c>
      <c r="O125" s="74" t="s">
        <v>209</v>
      </c>
      <c r="P125" s="163"/>
      <c r="Q125" s="164"/>
      <c r="R125" s="163"/>
      <c r="S125" s="76">
        <v>140985.98000000001</v>
      </c>
      <c r="T125" s="76">
        <v>0</v>
      </c>
      <c r="U125" s="76">
        <v>140985.98000000001</v>
      </c>
      <c r="V125" s="195"/>
      <c r="W125" s="209" t="s">
        <v>249</v>
      </c>
    </row>
    <row r="126" spans="1:23">
      <c r="A126" s="75" t="s">
        <v>101</v>
      </c>
      <c r="B126" s="75" t="s">
        <v>47</v>
      </c>
      <c r="C126" s="75" t="s">
        <v>194</v>
      </c>
      <c r="D126" s="75" t="s">
        <v>94</v>
      </c>
      <c r="E126" s="75" t="s">
        <v>80</v>
      </c>
      <c r="F126" s="75" t="s">
        <v>48</v>
      </c>
      <c r="G126" s="75" t="s">
        <v>195</v>
      </c>
      <c r="H126" s="75" t="s">
        <v>208</v>
      </c>
      <c r="I126" s="75" t="s">
        <v>225</v>
      </c>
      <c r="J126" s="75" t="s">
        <v>94</v>
      </c>
      <c r="K126" s="75" t="s">
        <v>96</v>
      </c>
      <c r="L126" s="75" t="s">
        <v>196</v>
      </c>
      <c r="M126" s="74" t="s">
        <v>83</v>
      </c>
      <c r="N126" s="74" t="s">
        <v>50</v>
      </c>
      <c r="O126" s="74" t="s">
        <v>212</v>
      </c>
      <c r="P126" s="163"/>
      <c r="Q126" s="164"/>
      <c r="R126" s="163"/>
      <c r="S126" s="76">
        <v>9755.43</v>
      </c>
      <c r="T126" s="76">
        <v>0</v>
      </c>
      <c r="U126" s="76">
        <v>9755.43</v>
      </c>
      <c r="V126" s="195"/>
      <c r="W126" s="209" t="s">
        <v>249</v>
      </c>
    </row>
    <row r="127" spans="1:23">
      <c r="A127" s="75" t="s">
        <v>103</v>
      </c>
      <c r="B127" s="75" t="s">
        <v>47</v>
      </c>
      <c r="C127" s="75" t="s">
        <v>194</v>
      </c>
      <c r="D127" s="75" t="s">
        <v>94</v>
      </c>
      <c r="E127" s="75" t="s">
        <v>80</v>
      </c>
      <c r="F127" s="75" t="s">
        <v>48</v>
      </c>
      <c r="G127" s="75" t="s">
        <v>195</v>
      </c>
      <c r="H127" s="75" t="s">
        <v>208</v>
      </c>
      <c r="I127" s="75" t="s">
        <v>218</v>
      </c>
      <c r="J127" s="75" t="s">
        <v>94</v>
      </c>
      <c r="K127" s="75" t="s">
        <v>96</v>
      </c>
      <c r="L127" s="75" t="s">
        <v>196</v>
      </c>
      <c r="M127" s="74" t="s">
        <v>83</v>
      </c>
      <c r="N127" s="74" t="s">
        <v>50</v>
      </c>
      <c r="O127" s="74" t="s">
        <v>213</v>
      </c>
      <c r="P127" s="163"/>
      <c r="Q127" s="164"/>
      <c r="R127" s="163"/>
      <c r="S127" s="76">
        <v>16303.59</v>
      </c>
      <c r="T127" s="76">
        <v>0</v>
      </c>
      <c r="U127" s="76">
        <v>16303.59</v>
      </c>
      <c r="V127" s="195"/>
      <c r="W127" s="209" t="s">
        <v>249</v>
      </c>
    </row>
    <row r="128" spans="1:23">
      <c r="A128" s="75" t="s">
        <v>46</v>
      </c>
      <c r="B128" s="75" t="s">
        <v>47</v>
      </c>
      <c r="C128" s="75" t="s">
        <v>194</v>
      </c>
      <c r="D128" s="75" t="s">
        <v>99</v>
      </c>
      <c r="E128" s="75" t="s">
        <v>80</v>
      </c>
      <c r="F128" s="75" t="s">
        <v>48</v>
      </c>
      <c r="G128" s="75" t="s">
        <v>195</v>
      </c>
      <c r="H128" s="75" t="s">
        <v>208</v>
      </c>
      <c r="I128" s="75" t="s">
        <v>224</v>
      </c>
      <c r="J128" s="75" t="s">
        <v>94</v>
      </c>
      <c r="K128" s="75" t="s">
        <v>96</v>
      </c>
      <c r="L128" s="75" t="s">
        <v>196</v>
      </c>
      <c r="M128" s="74" t="s">
        <v>83</v>
      </c>
      <c r="N128" s="74" t="s">
        <v>50</v>
      </c>
      <c r="O128" s="74" t="s">
        <v>209</v>
      </c>
      <c r="P128" s="163"/>
      <c r="Q128" s="164"/>
      <c r="R128" s="163"/>
      <c r="S128" s="76">
        <v>9886.51</v>
      </c>
      <c r="T128" s="76">
        <v>0</v>
      </c>
      <c r="U128" s="76">
        <v>9886.51</v>
      </c>
      <c r="V128" s="195"/>
      <c r="W128" s="209" t="s">
        <v>250</v>
      </c>
    </row>
    <row r="129" spans="1:23">
      <c r="A129" s="75" t="s">
        <v>101</v>
      </c>
      <c r="B129" s="75" t="s">
        <v>47</v>
      </c>
      <c r="C129" s="75" t="s">
        <v>194</v>
      </c>
      <c r="D129" s="75" t="s">
        <v>94</v>
      </c>
      <c r="E129" s="75" t="s">
        <v>80</v>
      </c>
      <c r="F129" s="75" t="s">
        <v>48</v>
      </c>
      <c r="G129" s="75" t="s">
        <v>195</v>
      </c>
      <c r="H129" s="75" t="s">
        <v>208</v>
      </c>
      <c r="I129" s="75" t="s">
        <v>225</v>
      </c>
      <c r="J129" s="75" t="s">
        <v>94</v>
      </c>
      <c r="K129" s="75" t="s">
        <v>96</v>
      </c>
      <c r="L129" s="75" t="s">
        <v>196</v>
      </c>
      <c r="M129" s="74" t="s">
        <v>83</v>
      </c>
      <c r="N129" s="74" t="s">
        <v>50</v>
      </c>
      <c r="O129" s="74" t="s">
        <v>212</v>
      </c>
      <c r="P129" s="163"/>
      <c r="Q129" s="164"/>
      <c r="R129" s="163"/>
      <c r="S129" s="76">
        <v>684.09</v>
      </c>
      <c r="T129" s="76">
        <v>0</v>
      </c>
      <c r="U129" s="76">
        <v>684.09</v>
      </c>
      <c r="V129" s="195"/>
      <c r="W129" s="209" t="s">
        <v>250</v>
      </c>
    </row>
    <row r="130" spans="1:23">
      <c r="A130" s="75" t="s">
        <v>103</v>
      </c>
      <c r="B130" s="75" t="s">
        <v>47</v>
      </c>
      <c r="C130" s="75" t="s">
        <v>194</v>
      </c>
      <c r="D130" s="75" t="s">
        <v>94</v>
      </c>
      <c r="E130" s="75" t="s">
        <v>80</v>
      </c>
      <c r="F130" s="75" t="s">
        <v>48</v>
      </c>
      <c r="G130" s="75" t="s">
        <v>195</v>
      </c>
      <c r="H130" s="75" t="s">
        <v>208</v>
      </c>
      <c r="I130" s="75" t="s">
        <v>218</v>
      </c>
      <c r="J130" s="75" t="s">
        <v>94</v>
      </c>
      <c r="K130" s="75" t="s">
        <v>96</v>
      </c>
      <c r="L130" s="75" t="s">
        <v>196</v>
      </c>
      <c r="M130" s="74" t="s">
        <v>83</v>
      </c>
      <c r="N130" s="74" t="s">
        <v>50</v>
      </c>
      <c r="O130" s="74" t="s">
        <v>213</v>
      </c>
      <c r="P130" s="163"/>
      <c r="Q130" s="164"/>
      <c r="R130" s="163"/>
      <c r="S130" s="76">
        <v>1143.27</v>
      </c>
      <c r="T130" s="76">
        <v>0</v>
      </c>
      <c r="U130" s="76">
        <v>1143.27</v>
      </c>
      <c r="V130" s="195"/>
      <c r="W130" s="209" t="s">
        <v>250</v>
      </c>
    </row>
    <row r="131" spans="1:23">
      <c r="A131" s="75" t="s">
        <v>46</v>
      </c>
      <c r="B131" s="75" t="s">
        <v>47</v>
      </c>
      <c r="C131" s="75" t="s">
        <v>194</v>
      </c>
      <c r="D131" s="75" t="s">
        <v>99</v>
      </c>
      <c r="E131" s="75" t="s">
        <v>80</v>
      </c>
      <c r="F131" s="75" t="s">
        <v>48</v>
      </c>
      <c r="G131" s="75" t="s">
        <v>195</v>
      </c>
      <c r="H131" s="75" t="s">
        <v>208</v>
      </c>
      <c r="I131" s="75" t="s">
        <v>224</v>
      </c>
      <c r="J131" s="75" t="s">
        <v>94</v>
      </c>
      <c r="K131" s="75" t="s">
        <v>96</v>
      </c>
      <c r="L131" s="75" t="s">
        <v>196</v>
      </c>
      <c r="M131" s="74" t="s">
        <v>83</v>
      </c>
      <c r="N131" s="74" t="s">
        <v>50</v>
      </c>
      <c r="O131" s="74" t="s">
        <v>209</v>
      </c>
      <c r="P131" s="163"/>
      <c r="Q131" s="164"/>
      <c r="R131" s="163"/>
      <c r="S131" s="76">
        <v>200231.51</v>
      </c>
      <c r="T131" s="76">
        <v>0</v>
      </c>
      <c r="U131" s="76">
        <v>200231.51</v>
      </c>
      <c r="V131" s="195"/>
      <c r="W131" s="209" t="s">
        <v>251</v>
      </c>
    </row>
    <row r="132" spans="1:23">
      <c r="A132" s="75" t="s">
        <v>101</v>
      </c>
      <c r="B132" s="75" t="s">
        <v>47</v>
      </c>
      <c r="C132" s="75" t="s">
        <v>194</v>
      </c>
      <c r="D132" s="75" t="s">
        <v>94</v>
      </c>
      <c r="E132" s="75" t="s">
        <v>80</v>
      </c>
      <c r="F132" s="75" t="s">
        <v>48</v>
      </c>
      <c r="G132" s="75" t="s">
        <v>195</v>
      </c>
      <c r="H132" s="75" t="s">
        <v>208</v>
      </c>
      <c r="I132" s="75" t="s">
        <v>225</v>
      </c>
      <c r="J132" s="75" t="s">
        <v>94</v>
      </c>
      <c r="K132" s="75" t="s">
        <v>96</v>
      </c>
      <c r="L132" s="75" t="s">
        <v>196</v>
      </c>
      <c r="M132" s="74" t="s">
        <v>83</v>
      </c>
      <c r="N132" s="74" t="s">
        <v>50</v>
      </c>
      <c r="O132" s="74" t="s">
        <v>212</v>
      </c>
      <c r="P132" s="163"/>
      <c r="Q132" s="164"/>
      <c r="R132" s="163"/>
      <c r="S132" s="76">
        <v>13854.88</v>
      </c>
      <c r="T132" s="76">
        <v>0</v>
      </c>
      <c r="U132" s="76">
        <v>13854.88</v>
      </c>
      <c r="V132" s="195"/>
      <c r="W132" s="209" t="s">
        <v>251</v>
      </c>
    </row>
    <row r="133" spans="1:23">
      <c r="A133" s="75" t="s">
        <v>103</v>
      </c>
      <c r="B133" s="75" t="s">
        <v>47</v>
      </c>
      <c r="C133" s="75" t="s">
        <v>194</v>
      </c>
      <c r="D133" s="75" t="s">
        <v>94</v>
      </c>
      <c r="E133" s="75" t="s">
        <v>80</v>
      </c>
      <c r="F133" s="75" t="s">
        <v>48</v>
      </c>
      <c r="G133" s="75" t="s">
        <v>195</v>
      </c>
      <c r="H133" s="75" t="s">
        <v>208</v>
      </c>
      <c r="I133" s="75" t="s">
        <v>218</v>
      </c>
      <c r="J133" s="75" t="s">
        <v>94</v>
      </c>
      <c r="K133" s="75" t="s">
        <v>96</v>
      </c>
      <c r="L133" s="75" t="s">
        <v>196</v>
      </c>
      <c r="M133" s="74" t="s">
        <v>83</v>
      </c>
      <c r="N133" s="74" t="s">
        <v>50</v>
      </c>
      <c r="O133" s="74" t="s">
        <v>213</v>
      </c>
      <c r="P133" s="163"/>
      <c r="Q133" s="164"/>
      <c r="R133" s="163"/>
      <c r="S133" s="76">
        <v>23154.73</v>
      </c>
      <c r="T133" s="76">
        <v>0</v>
      </c>
      <c r="U133" s="76">
        <v>23154.73</v>
      </c>
      <c r="V133" s="195"/>
      <c r="W133" s="209" t="s">
        <v>251</v>
      </c>
    </row>
    <row r="134" spans="1:23">
      <c r="A134" s="75" t="s">
        <v>46</v>
      </c>
      <c r="B134" s="75" t="s">
        <v>47</v>
      </c>
      <c r="C134" s="75" t="s">
        <v>194</v>
      </c>
      <c r="D134" s="75" t="s">
        <v>99</v>
      </c>
      <c r="E134" s="75" t="s">
        <v>80</v>
      </c>
      <c r="F134" s="75" t="s">
        <v>48</v>
      </c>
      <c r="G134" s="75" t="s">
        <v>195</v>
      </c>
      <c r="H134" s="75" t="s">
        <v>208</v>
      </c>
      <c r="I134" s="75" t="s">
        <v>224</v>
      </c>
      <c r="J134" s="75" t="s">
        <v>94</v>
      </c>
      <c r="K134" s="75" t="s">
        <v>96</v>
      </c>
      <c r="L134" s="75" t="s">
        <v>196</v>
      </c>
      <c r="M134" s="74" t="s">
        <v>83</v>
      </c>
      <c r="N134" s="74" t="s">
        <v>50</v>
      </c>
      <c r="O134" s="74" t="s">
        <v>209</v>
      </c>
      <c r="P134" s="163"/>
      <c r="Q134" s="164"/>
      <c r="R134" s="163"/>
      <c r="S134" s="76">
        <v>140985.98000000001</v>
      </c>
      <c r="T134" s="76">
        <v>0</v>
      </c>
      <c r="U134" s="76">
        <v>140985.98000000001</v>
      </c>
      <c r="V134" s="195"/>
      <c r="W134" s="209" t="s">
        <v>252</v>
      </c>
    </row>
    <row r="135" spans="1:23">
      <c r="A135" s="75" t="s">
        <v>101</v>
      </c>
      <c r="B135" s="75" t="s">
        <v>47</v>
      </c>
      <c r="C135" s="75" t="s">
        <v>194</v>
      </c>
      <c r="D135" s="75" t="s">
        <v>94</v>
      </c>
      <c r="E135" s="75" t="s">
        <v>80</v>
      </c>
      <c r="F135" s="75" t="s">
        <v>48</v>
      </c>
      <c r="G135" s="75" t="s">
        <v>195</v>
      </c>
      <c r="H135" s="75" t="s">
        <v>208</v>
      </c>
      <c r="I135" s="75" t="s">
        <v>225</v>
      </c>
      <c r="J135" s="75" t="s">
        <v>94</v>
      </c>
      <c r="K135" s="75" t="s">
        <v>96</v>
      </c>
      <c r="L135" s="75" t="s">
        <v>196</v>
      </c>
      <c r="M135" s="74" t="s">
        <v>83</v>
      </c>
      <c r="N135" s="74" t="s">
        <v>50</v>
      </c>
      <c r="O135" s="74" t="s">
        <v>212</v>
      </c>
      <c r="P135" s="163"/>
      <c r="Q135" s="164"/>
      <c r="R135" s="163"/>
      <c r="S135" s="76">
        <v>9755.43</v>
      </c>
      <c r="T135" s="76">
        <v>0</v>
      </c>
      <c r="U135" s="76">
        <v>9755.43</v>
      </c>
      <c r="V135" s="195"/>
      <c r="W135" s="209" t="s">
        <v>252</v>
      </c>
    </row>
    <row r="136" spans="1:23">
      <c r="A136" s="75" t="s">
        <v>103</v>
      </c>
      <c r="B136" s="75" t="s">
        <v>47</v>
      </c>
      <c r="C136" s="75" t="s">
        <v>194</v>
      </c>
      <c r="D136" s="75" t="s">
        <v>94</v>
      </c>
      <c r="E136" s="75" t="s">
        <v>80</v>
      </c>
      <c r="F136" s="75" t="s">
        <v>48</v>
      </c>
      <c r="G136" s="75" t="s">
        <v>195</v>
      </c>
      <c r="H136" s="75" t="s">
        <v>208</v>
      </c>
      <c r="I136" s="75" t="s">
        <v>218</v>
      </c>
      <c r="J136" s="75" t="s">
        <v>94</v>
      </c>
      <c r="K136" s="75" t="s">
        <v>96</v>
      </c>
      <c r="L136" s="75" t="s">
        <v>196</v>
      </c>
      <c r="M136" s="74" t="s">
        <v>83</v>
      </c>
      <c r="N136" s="74" t="s">
        <v>50</v>
      </c>
      <c r="O136" s="74" t="s">
        <v>213</v>
      </c>
      <c r="P136" s="163"/>
      <c r="Q136" s="164"/>
      <c r="R136" s="163"/>
      <c r="S136" s="76">
        <v>16303.59</v>
      </c>
      <c r="T136" s="76">
        <v>0</v>
      </c>
      <c r="U136" s="76">
        <v>16303.59</v>
      </c>
      <c r="V136" s="195"/>
      <c r="W136" s="209" t="s">
        <v>252</v>
      </c>
    </row>
    <row r="137" spans="1:23">
      <c r="A137" s="75" t="s">
        <v>46</v>
      </c>
      <c r="B137" s="75" t="s">
        <v>47</v>
      </c>
      <c r="C137" s="75" t="s">
        <v>194</v>
      </c>
      <c r="D137" s="75" t="s">
        <v>99</v>
      </c>
      <c r="E137" s="75" t="s">
        <v>80</v>
      </c>
      <c r="F137" s="75" t="s">
        <v>48</v>
      </c>
      <c r="G137" s="75" t="s">
        <v>195</v>
      </c>
      <c r="H137" s="75" t="s">
        <v>208</v>
      </c>
      <c r="I137" s="75" t="s">
        <v>224</v>
      </c>
      <c r="J137" s="75" t="s">
        <v>94</v>
      </c>
      <c r="K137" s="75" t="s">
        <v>96</v>
      </c>
      <c r="L137" s="75" t="s">
        <v>196</v>
      </c>
      <c r="M137" s="74" t="s">
        <v>83</v>
      </c>
      <c r="N137" s="74" t="s">
        <v>50</v>
      </c>
      <c r="O137" s="74" t="s">
        <v>209</v>
      </c>
      <c r="P137" s="163"/>
      <c r="Q137" s="164"/>
      <c r="R137" s="163"/>
      <c r="S137" s="76">
        <v>142560.04</v>
      </c>
      <c r="T137" s="76">
        <v>0</v>
      </c>
      <c r="U137" s="76">
        <v>142560.04</v>
      </c>
      <c r="V137" s="195"/>
      <c r="W137" s="209" t="s">
        <v>253</v>
      </c>
    </row>
    <row r="138" spans="1:23">
      <c r="A138" s="75" t="s">
        <v>101</v>
      </c>
      <c r="B138" s="75" t="s">
        <v>47</v>
      </c>
      <c r="C138" s="75" t="s">
        <v>194</v>
      </c>
      <c r="D138" s="75" t="s">
        <v>94</v>
      </c>
      <c r="E138" s="75" t="s">
        <v>80</v>
      </c>
      <c r="F138" s="75" t="s">
        <v>48</v>
      </c>
      <c r="G138" s="75" t="s">
        <v>195</v>
      </c>
      <c r="H138" s="75" t="s">
        <v>208</v>
      </c>
      <c r="I138" s="75" t="s">
        <v>225</v>
      </c>
      <c r="J138" s="75" t="s">
        <v>94</v>
      </c>
      <c r="K138" s="75" t="s">
        <v>96</v>
      </c>
      <c r="L138" s="75" t="s">
        <v>196</v>
      </c>
      <c r="M138" s="74" t="s">
        <v>83</v>
      </c>
      <c r="N138" s="74" t="s">
        <v>50</v>
      </c>
      <c r="O138" s="74" t="s">
        <v>212</v>
      </c>
      <c r="P138" s="163"/>
      <c r="Q138" s="164"/>
      <c r="R138" s="163"/>
      <c r="S138" s="76">
        <v>9864.34</v>
      </c>
      <c r="T138" s="76">
        <v>0</v>
      </c>
      <c r="U138" s="76">
        <v>9864.34</v>
      </c>
      <c r="V138" s="195"/>
      <c r="W138" s="209" t="s">
        <v>253</v>
      </c>
    </row>
    <row r="139" spans="1:23">
      <c r="A139" s="75" t="s">
        <v>103</v>
      </c>
      <c r="B139" s="75" t="s">
        <v>47</v>
      </c>
      <c r="C139" s="75" t="s">
        <v>194</v>
      </c>
      <c r="D139" s="75" t="s">
        <v>94</v>
      </c>
      <c r="E139" s="75" t="s">
        <v>80</v>
      </c>
      <c r="F139" s="75" t="s">
        <v>48</v>
      </c>
      <c r="G139" s="75" t="s">
        <v>195</v>
      </c>
      <c r="H139" s="75" t="s">
        <v>208</v>
      </c>
      <c r="I139" s="75" t="s">
        <v>218</v>
      </c>
      <c r="J139" s="75" t="s">
        <v>94</v>
      </c>
      <c r="K139" s="75" t="s">
        <v>96</v>
      </c>
      <c r="L139" s="75" t="s">
        <v>196</v>
      </c>
      <c r="M139" s="74" t="s">
        <v>83</v>
      </c>
      <c r="N139" s="74" t="s">
        <v>50</v>
      </c>
      <c r="O139" s="74" t="s">
        <v>213</v>
      </c>
      <c r="P139" s="163"/>
      <c r="Q139" s="164"/>
      <c r="R139" s="163"/>
      <c r="S139" s="76">
        <v>16485.62</v>
      </c>
      <c r="T139" s="76">
        <v>0</v>
      </c>
      <c r="U139" s="76">
        <v>16485.62</v>
      </c>
      <c r="V139" s="195"/>
      <c r="W139" s="209" t="s">
        <v>253</v>
      </c>
    </row>
    <row r="140" spans="1:23">
      <c r="A140" s="75" t="s">
        <v>46</v>
      </c>
      <c r="B140" s="75" t="s">
        <v>47</v>
      </c>
      <c r="C140" s="75" t="s">
        <v>194</v>
      </c>
      <c r="D140" s="75" t="s">
        <v>99</v>
      </c>
      <c r="E140" s="75" t="s">
        <v>80</v>
      </c>
      <c r="F140" s="75" t="s">
        <v>48</v>
      </c>
      <c r="G140" s="75" t="s">
        <v>195</v>
      </c>
      <c r="H140" s="75" t="s">
        <v>208</v>
      </c>
      <c r="I140" s="75" t="s">
        <v>224</v>
      </c>
      <c r="J140" s="75" t="s">
        <v>94</v>
      </c>
      <c r="K140" s="75" t="s">
        <v>96</v>
      </c>
      <c r="L140" s="75" t="s">
        <v>196</v>
      </c>
      <c r="M140" s="74" t="s">
        <v>83</v>
      </c>
      <c r="N140" s="74" t="s">
        <v>50</v>
      </c>
      <c r="O140" s="74" t="s">
        <v>209</v>
      </c>
      <c r="P140" s="163"/>
      <c r="Q140" s="164"/>
      <c r="R140" s="163"/>
      <c r="S140" s="76">
        <v>149515.42000000001</v>
      </c>
      <c r="T140" s="76">
        <v>0</v>
      </c>
      <c r="U140" s="76">
        <v>149515.42000000001</v>
      </c>
      <c r="V140" s="195"/>
      <c r="W140" s="209" t="s">
        <v>254</v>
      </c>
    </row>
    <row r="141" spans="1:23">
      <c r="A141" s="75" t="s">
        <v>101</v>
      </c>
      <c r="B141" s="75" t="s">
        <v>47</v>
      </c>
      <c r="C141" s="75" t="s">
        <v>194</v>
      </c>
      <c r="D141" s="75" t="s">
        <v>94</v>
      </c>
      <c r="E141" s="75" t="s">
        <v>80</v>
      </c>
      <c r="F141" s="75" t="s">
        <v>48</v>
      </c>
      <c r="G141" s="75" t="s">
        <v>195</v>
      </c>
      <c r="H141" s="75" t="s">
        <v>208</v>
      </c>
      <c r="I141" s="75" t="s">
        <v>225</v>
      </c>
      <c r="J141" s="75" t="s">
        <v>94</v>
      </c>
      <c r="K141" s="75" t="s">
        <v>96</v>
      </c>
      <c r="L141" s="75" t="s">
        <v>196</v>
      </c>
      <c r="M141" s="74" t="s">
        <v>83</v>
      </c>
      <c r="N141" s="74" t="s">
        <v>50</v>
      </c>
      <c r="O141" s="74" t="s">
        <v>212</v>
      </c>
      <c r="P141" s="163"/>
      <c r="Q141" s="164"/>
      <c r="R141" s="163"/>
      <c r="S141" s="76">
        <v>10368.44</v>
      </c>
      <c r="T141" s="76">
        <v>0</v>
      </c>
      <c r="U141" s="76">
        <v>10368.44</v>
      </c>
      <c r="V141" s="195"/>
      <c r="W141" s="209" t="s">
        <v>254</v>
      </c>
    </row>
    <row r="142" spans="1:23">
      <c r="A142" s="75" t="s">
        <v>103</v>
      </c>
      <c r="B142" s="75" t="s">
        <v>47</v>
      </c>
      <c r="C142" s="75" t="s">
        <v>194</v>
      </c>
      <c r="D142" s="75" t="s">
        <v>94</v>
      </c>
      <c r="E142" s="75" t="s">
        <v>80</v>
      </c>
      <c r="F142" s="75" t="s">
        <v>48</v>
      </c>
      <c r="G142" s="75" t="s">
        <v>195</v>
      </c>
      <c r="H142" s="75" t="s">
        <v>208</v>
      </c>
      <c r="I142" s="75" t="s">
        <v>218</v>
      </c>
      <c r="J142" s="75" t="s">
        <v>94</v>
      </c>
      <c r="K142" s="75" t="s">
        <v>96</v>
      </c>
      <c r="L142" s="75" t="s">
        <v>196</v>
      </c>
      <c r="M142" s="74" t="s">
        <v>83</v>
      </c>
      <c r="N142" s="74" t="s">
        <v>50</v>
      </c>
      <c r="O142" s="74" t="s">
        <v>213</v>
      </c>
      <c r="P142" s="163"/>
      <c r="Q142" s="164"/>
      <c r="R142" s="163"/>
      <c r="S142" s="76">
        <v>17962.48</v>
      </c>
      <c r="T142" s="76">
        <v>0</v>
      </c>
      <c r="U142" s="76">
        <v>17962.48</v>
      </c>
      <c r="V142" s="195"/>
      <c r="W142" s="209" t="s">
        <v>254</v>
      </c>
    </row>
    <row r="143" spans="1:23">
      <c r="A143" s="75" t="s">
        <v>46</v>
      </c>
      <c r="B143" s="75" t="s">
        <v>47</v>
      </c>
      <c r="C143" s="75" t="s">
        <v>194</v>
      </c>
      <c r="D143" s="75" t="s">
        <v>99</v>
      </c>
      <c r="E143" s="75" t="s">
        <v>80</v>
      </c>
      <c r="F143" s="75" t="s">
        <v>48</v>
      </c>
      <c r="G143" s="75" t="s">
        <v>195</v>
      </c>
      <c r="H143" s="75" t="s">
        <v>208</v>
      </c>
      <c r="I143" s="75" t="s">
        <v>224</v>
      </c>
      <c r="J143" s="75" t="s">
        <v>94</v>
      </c>
      <c r="K143" s="75" t="s">
        <v>96</v>
      </c>
      <c r="L143" s="75" t="s">
        <v>196</v>
      </c>
      <c r="M143" s="74" t="s">
        <v>83</v>
      </c>
      <c r="N143" s="74" t="s">
        <v>50</v>
      </c>
      <c r="O143" s="74" t="s">
        <v>209</v>
      </c>
      <c r="P143" s="163"/>
      <c r="Q143" s="164"/>
      <c r="R143" s="163"/>
      <c r="S143" s="76">
        <v>149515.42000000001</v>
      </c>
      <c r="T143" s="76">
        <v>0</v>
      </c>
      <c r="U143" s="76">
        <v>149515.42000000001</v>
      </c>
      <c r="V143" s="195"/>
      <c r="W143" s="209" t="s">
        <v>255</v>
      </c>
    </row>
    <row r="144" spans="1:23">
      <c r="A144" s="75" t="s">
        <v>101</v>
      </c>
      <c r="B144" s="75" t="s">
        <v>47</v>
      </c>
      <c r="C144" s="75" t="s">
        <v>194</v>
      </c>
      <c r="D144" s="75" t="s">
        <v>94</v>
      </c>
      <c r="E144" s="75" t="s">
        <v>80</v>
      </c>
      <c r="F144" s="75" t="s">
        <v>48</v>
      </c>
      <c r="G144" s="75" t="s">
        <v>195</v>
      </c>
      <c r="H144" s="75" t="s">
        <v>208</v>
      </c>
      <c r="I144" s="75" t="s">
        <v>225</v>
      </c>
      <c r="J144" s="75" t="s">
        <v>94</v>
      </c>
      <c r="K144" s="75" t="s">
        <v>96</v>
      </c>
      <c r="L144" s="75" t="s">
        <v>196</v>
      </c>
      <c r="M144" s="74" t="s">
        <v>83</v>
      </c>
      <c r="N144" s="74" t="s">
        <v>50</v>
      </c>
      <c r="O144" s="74" t="s">
        <v>212</v>
      </c>
      <c r="P144" s="163"/>
      <c r="Q144" s="164"/>
      <c r="R144" s="163"/>
      <c r="S144" s="76">
        <v>10368.44</v>
      </c>
      <c r="T144" s="76">
        <v>0</v>
      </c>
      <c r="U144" s="76">
        <v>10368.44</v>
      </c>
      <c r="V144" s="195"/>
      <c r="W144" s="209" t="s">
        <v>255</v>
      </c>
    </row>
    <row r="145" spans="1:23">
      <c r="A145" s="75" t="s">
        <v>103</v>
      </c>
      <c r="B145" s="75" t="s">
        <v>47</v>
      </c>
      <c r="C145" s="75" t="s">
        <v>194</v>
      </c>
      <c r="D145" s="75" t="s">
        <v>94</v>
      </c>
      <c r="E145" s="75" t="s">
        <v>80</v>
      </c>
      <c r="F145" s="75" t="s">
        <v>48</v>
      </c>
      <c r="G145" s="75" t="s">
        <v>195</v>
      </c>
      <c r="H145" s="75" t="s">
        <v>208</v>
      </c>
      <c r="I145" s="75" t="s">
        <v>218</v>
      </c>
      <c r="J145" s="75" t="s">
        <v>94</v>
      </c>
      <c r="K145" s="75" t="s">
        <v>96</v>
      </c>
      <c r="L145" s="75" t="s">
        <v>196</v>
      </c>
      <c r="M145" s="74" t="s">
        <v>83</v>
      </c>
      <c r="N145" s="74" t="s">
        <v>50</v>
      </c>
      <c r="O145" s="74" t="s">
        <v>213</v>
      </c>
      <c r="P145" s="163"/>
      <c r="Q145" s="164"/>
      <c r="R145" s="163"/>
      <c r="S145" s="76">
        <v>17962.48</v>
      </c>
      <c r="T145" s="76">
        <v>0</v>
      </c>
      <c r="U145" s="76">
        <v>17962.48</v>
      </c>
      <c r="V145" s="195"/>
      <c r="W145" s="209" t="s">
        <v>255</v>
      </c>
    </row>
    <row r="146" spans="1:23">
      <c r="A146" s="75" t="s">
        <v>46</v>
      </c>
      <c r="B146" s="75" t="s">
        <v>47</v>
      </c>
      <c r="C146" s="75" t="s">
        <v>194</v>
      </c>
      <c r="D146" s="75" t="s">
        <v>99</v>
      </c>
      <c r="E146" s="75" t="s">
        <v>80</v>
      </c>
      <c r="F146" s="75" t="s">
        <v>48</v>
      </c>
      <c r="G146" s="75" t="s">
        <v>195</v>
      </c>
      <c r="H146" s="75" t="s">
        <v>208</v>
      </c>
      <c r="I146" s="75" t="s">
        <v>224</v>
      </c>
      <c r="J146" s="75" t="s">
        <v>94</v>
      </c>
      <c r="K146" s="75" t="s">
        <v>96</v>
      </c>
      <c r="L146" s="75" t="s">
        <v>196</v>
      </c>
      <c r="M146" s="74" t="s">
        <v>83</v>
      </c>
      <c r="N146" s="74" t="s">
        <v>50</v>
      </c>
      <c r="O146" s="74" t="s">
        <v>209</v>
      </c>
      <c r="P146" s="163"/>
      <c r="Q146" s="164"/>
      <c r="R146" s="163"/>
      <c r="S146" s="76">
        <v>149062.28</v>
      </c>
      <c r="T146" s="76">
        <v>0</v>
      </c>
      <c r="U146" s="76">
        <v>149062.28</v>
      </c>
      <c r="V146" s="195"/>
      <c r="W146" s="209" t="s">
        <v>256</v>
      </c>
    </row>
    <row r="147" spans="1:23">
      <c r="A147" s="75" t="s">
        <v>101</v>
      </c>
      <c r="B147" s="75" t="s">
        <v>47</v>
      </c>
      <c r="C147" s="75" t="s">
        <v>194</v>
      </c>
      <c r="D147" s="75" t="s">
        <v>94</v>
      </c>
      <c r="E147" s="75" t="s">
        <v>80</v>
      </c>
      <c r="F147" s="75" t="s">
        <v>48</v>
      </c>
      <c r="G147" s="75" t="s">
        <v>195</v>
      </c>
      <c r="H147" s="75" t="s">
        <v>208</v>
      </c>
      <c r="I147" s="75" t="s">
        <v>225</v>
      </c>
      <c r="J147" s="75" t="s">
        <v>94</v>
      </c>
      <c r="K147" s="75" t="s">
        <v>96</v>
      </c>
      <c r="L147" s="75" t="s">
        <v>196</v>
      </c>
      <c r="M147" s="74" t="s">
        <v>83</v>
      </c>
      <c r="N147" s="74" t="s">
        <v>50</v>
      </c>
      <c r="O147" s="74" t="s">
        <v>212</v>
      </c>
      <c r="P147" s="163"/>
      <c r="Q147" s="164"/>
      <c r="R147" s="163"/>
      <c r="S147" s="76">
        <v>10337.02</v>
      </c>
      <c r="T147" s="76">
        <v>0</v>
      </c>
      <c r="U147" s="76">
        <v>10337.02</v>
      </c>
      <c r="V147" s="195"/>
      <c r="W147" s="209" t="s">
        <v>256</v>
      </c>
    </row>
    <row r="148" spans="1:23">
      <c r="A148" s="75" t="s">
        <v>103</v>
      </c>
      <c r="B148" s="75" t="s">
        <v>47</v>
      </c>
      <c r="C148" s="75" t="s">
        <v>194</v>
      </c>
      <c r="D148" s="75" t="s">
        <v>94</v>
      </c>
      <c r="E148" s="75" t="s">
        <v>80</v>
      </c>
      <c r="F148" s="75" t="s">
        <v>48</v>
      </c>
      <c r="G148" s="75" t="s">
        <v>195</v>
      </c>
      <c r="H148" s="75" t="s">
        <v>208</v>
      </c>
      <c r="I148" s="75" t="s">
        <v>218</v>
      </c>
      <c r="J148" s="75" t="s">
        <v>94</v>
      </c>
      <c r="K148" s="75" t="s">
        <v>96</v>
      </c>
      <c r="L148" s="75" t="s">
        <v>196</v>
      </c>
      <c r="M148" s="74" t="s">
        <v>83</v>
      </c>
      <c r="N148" s="74" t="s">
        <v>50</v>
      </c>
      <c r="O148" s="74" t="s">
        <v>213</v>
      </c>
      <c r="P148" s="163"/>
      <c r="Q148" s="164"/>
      <c r="R148" s="163"/>
      <c r="S148" s="76">
        <v>17908.04</v>
      </c>
      <c r="T148" s="76">
        <v>0</v>
      </c>
      <c r="U148" s="76">
        <v>17908.04</v>
      </c>
      <c r="V148" s="195"/>
      <c r="W148" s="209" t="s">
        <v>256</v>
      </c>
    </row>
    <row r="149" spans="1:23">
      <c r="A149" s="75" t="s">
        <v>46</v>
      </c>
      <c r="B149" s="75" t="s">
        <v>47</v>
      </c>
      <c r="C149" s="75" t="s">
        <v>194</v>
      </c>
      <c r="D149" s="75" t="s">
        <v>99</v>
      </c>
      <c r="E149" s="75" t="s">
        <v>80</v>
      </c>
      <c r="F149" s="75" t="s">
        <v>48</v>
      </c>
      <c r="G149" s="75" t="s">
        <v>195</v>
      </c>
      <c r="H149" s="75" t="s">
        <v>208</v>
      </c>
      <c r="I149" s="75" t="s">
        <v>224</v>
      </c>
      <c r="J149" s="75" t="s">
        <v>94</v>
      </c>
      <c r="K149" s="75" t="s">
        <v>96</v>
      </c>
      <c r="L149" s="75" t="s">
        <v>196</v>
      </c>
      <c r="M149" s="74" t="s">
        <v>83</v>
      </c>
      <c r="N149" s="74" t="s">
        <v>50</v>
      </c>
      <c r="O149" s="74" t="s">
        <v>209</v>
      </c>
      <c r="P149" s="163"/>
      <c r="Q149" s="164"/>
      <c r="R149" s="163"/>
      <c r="S149" s="76">
        <v>208400.65</v>
      </c>
      <c r="T149" s="76">
        <v>0</v>
      </c>
      <c r="U149" s="76">
        <v>208400.65</v>
      </c>
      <c r="V149" s="195"/>
      <c r="W149" s="209" t="s">
        <v>257</v>
      </c>
    </row>
    <row r="150" spans="1:23">
      <c r="A150" s="75" t="s">
        <v>101</v>
      </c>
      <c r="B150" s="75" t="s">
        <v>47</v>
      </c>
      <c r="C150" s="75" t="s">
        <v>194</v>
      </c>
      <c r="D150" s="75" t="s">
        <v>94</v>
      </c>
      <c r="E150" s="75" t="s">
        <v>80</v>
      </c>
      <c r="F150" s="75" t="s">
        <v>48</v>
      </c>
      <c r="G150" s="75" t="s">
        <v>195</v>
      </c>
      <c r="H150" s="75" t="s">
        <v>208</v>
      </c>
      <c r="I150" s="75" t="s">
        <v>225</v>
      </c>
      <c r="J150" s="75" t="s">
        <v>94</v>
      </c>
      <c r="K150" s="75" t="s">
        <v>96</v>
      </c>
      <c r="L150" s="75" t="s">
        <v>196</v>
      </c>
      <c r="M150" s="74" t="s">
        <v>83</v>
      </c>
      <c r="N150" s="74" t="s">
        <v>50</v>
      </c>
      <c r="O150" s="74" t="s">
        <v>212</v>
      </c>
      <c r="P150" s="163"/>
      <c r="Q150" s="164"/>
      <c r="R150" s="163"/>
      <c r="S150" s="76">
        <v>14451.95</v>
      </c>
      <c r="T150" s="76">
        <v>0</v>
      </c>
      <c r="U150" s="76">
        <v>14451.95</v>
      </c>
      <c r="V150" s="195"/>
      <c r="W150" s="209" t="s">
        <v>257</v>
      </c>
    </row>
    <row r="151" spans="1:23">
      <c r="A151" s="75" t="s">
        <v>103</v>
      </c>
      <c r="B151" s="75" t="s">
        <v>47</v>
      </c>
      <c r="C151" s="75" t="s">
        <v>194</v>
      </c>
      <c r="D151" s="75" t="s">
        <v>94</v>
      </c>
      <c r="E151" s="75" t="s">
        <v>80</v>
      </c>
      <c r="F151" s="75" t="s">
        <v>48</v>
      </c>
      <c r="G151" s="75" t="s">
        <v>195</v>
      </c>
      <c r="H151" s="75" t="s">
        <v>208</v>
      </c>
      <c r="I151" s="75" t="s">
        <v>218</v>
      </c>
      <c r="J151" s="75" t="s">
        <v>94</v>
      </c>
      <c r="K151" s="75" t="s">
        <v>96</v>
      </c>
      <c r="L151" s="75" t="s">
        <v>196</v>
      </c>
      <c r="M151" s="74" t="s">
        <v>83</v>
      </c>
      <c r="N151" s="74" t="s">
        <v>50</v>
      </c>
      <c r="O151" s="74" t="s">
        <v>213</v>
      </c>
      <c r="P151" s="163"/>
      <c r="Q151" s="164"/>
      <c r="R151" s="163"/>
      <c r="S151" s="76">
        <v>25036.83</v>
      </c>
      <c r="T151" s="76">
        <v>0</v>
      </c>
      <c r="U151" s="76">
        <v>25036.83</v>
      </c>
      <c r="V151" s="195"/>
      <c r="W151" s="209" t="s">
        <v>257</v>
      </c>
    </row>
    <row r="152" spans="1:23">
      <c r="A152" s="75" t="s">
        <v>46</v>
      </c>
      <c r="B152" s="75" t="s">
        <v>47</v>
      </c>
      <c r="C152" s="75" t="s">
        <v>194</v>
      </c>
      <c r="D152" s="75" t="s">
        <v>99</v>
      </c>
      <c r="E152" s="75" t="s">
        <v>80</v>
      </c>
      <c r="F152" s="75" t="s">
        <v>48</v>
      </c>
      <c r="G152" s="75" t="s">
        <v>195</v>
      </c>
      <c r="H152" s="75" t="s">
        <v>208</v>
      </c>
      <c r="I152" s="75" t="s">
        <v>224</v>
      </c>
      <c r="J152" s="75" t="s">
        <v>94</v>
      </c>
      <c r="K152" s="75" t="s">
        <v>96</v>
      </c>
      <c r="L152" s="75" t="s">
        <v>196</v>
      </c>
      <c r="M152" s="74" t="s">
        <v>83</v>
      </c>
      <c r="N152" s="74" t="s">
        <v>50</v>
      </c>
      <c r="O152" s="74" t="s">
        <v>209</v>
      </c>
      <c r="P152" s="163"/>
      <c r="Q152" s="164"/>
      <c r="R152" s="163"/>
      <c r="S152" s="76">
        <v>208400.65</v>
      </c>
      <c r="T152" s="76">
        <v>0</v>
      </c>
      <c r="U152" s="76">
        <v>208400.65</v>
      </c>
      <c r="V152" s="195"/>
      <c r="W152" s="209" t="s">
        <v>258</v>
      </c>
    </row>
    <row r="153" spans="1:23">
      <c r="A153" s="75" t="s">
        <v>101</v>
      </c>
      <c r="B153" s="75" t="s">
        <v>47</v>
      </c>
      <c r="C153" s="75" t="s">
        <v>194</v>
      </c>
      <c r="D153" s="75" t="s">
        <v>94</v>
      </c>
      <c r="E153" s="75" t="s">
        <v>80</v>
      </c>
      <c r="F153" s="75" t="s">
        <v>48</v>
      </c>
      <c r="G153" s="75" t="s">
        <v>195</v>
      </c>
      <c r="H153" s="75" t="s">
        <v>208</v>
      </c>
      <c r="I153" s="75" t="s">
        <v>225</v>
      </c>
      <c r="J153" s="75" t="s">
        <v>94</v>
      </c>
      <c r="K153" s="75" t="s">
        <v>96</v>
      </c>
      <c r="L153" s="75" t="s">
        <v>196</v>
      </c>
      <c r="M153" s="74" t="s">
        <v>83</v>
      </c>
      <c r="N153" s="74" t="s">
        <v>50</v>
      </c>
      <c r="O153" s="74" t="s">
        <v>212</v>
      </c>
      <c r="P153" s="163"/>
      <c r="Q153" s="164"/>
      <c r="R153" s="163"/>
      <c r="S153" s="76">
        <v>14451.95</v>
      </c>
      <c r="T153" s="76">
        <v>0</v>
      </c>
      <c r="U153" s="76">
        <v>14451.95</v>
      </c>
      <c r="V153" s="195"/>
      <c r="W153" s="209" t="s">
        <v>258</v>
      </c>
    </row>
    <row r="154" spans="1:23">
      <c r="A154" s="75" t="s">
        <v>103</v>
      </c>
      <c r="B154" s="75" t="s">
        <v>47</v>
      </c>
      <c r="C154" s="75" t="s">
        <v>194</v>
      </c>
      <c r="D154" s="75" t="s">
        <v>94</v>
      </c>
      <c r="E154" s="75" t="s">
        <v>80</v>
      </c>
      <c r="F154" s="75" t="s">
        <v>48</v>
      </c>
      <c r="G154" s="75" t="s">
        <v>195</v>
      </c>
      <c r="H154" s="75" t="s">
        <v>208</v>
      </c>
      <c r="I154" s="75" t="s">
        <v>218</v>
      </c>
      <c r="J154" s="75" t="s">
        <v>94</v>
      </c>
      <c r="K154" s="75" t="s">
        <v>96</v>
      </c>
      <c r="L154" s="75" t="s">
        <v>196</v>
      </c>
      <c r="M154" s="74" t="s">
        <v>83</v>
      </c>
      <c r="N154" s="74" t="s">
        <v>50</v>
      </c>
      <c r="O154" s="74" t="s">
        <v>213</v>
      </c>
      <c r="P154" s="163"/>
      <c r="Q154" s="164"/>
      <c r="R154" s="163"/>
      <c r="S154" s="76">
        <v>25036.83</v>
      </c>
      <c r="T154" s="76">
        <v>0</v>
      </c>
      <c r="U154" s="76">
        <v>25036.83</v>
      </c>
      <c r="V154" s="195"/>
      <c r="W154" s="209" t="s">
        <v>258</v>
      </c>
    </row>
    <row r="155" spans="1:23">
      <c r="A155" s="75" t="s">
        <v>46</v>
      </c>
      <c r="B155" s="75" t="s">
        <v>47</v>
      </c>
      <c r="C155" s="75" t="s">
        <v>194</v>
      </c>
      <c r="D155" s="75" t="s">
        <v>99</v>
      </c>
      <c r="E155" s="75" t="s">
        <v>80</v>
      </c>
      <c r="F155" s="75" t="s">
        <v>48</v>
      </c>
      <c r="G155" s="75" t="s">
        <v>195</v>
      </c>
      <c r="H155" s="75" t="s">
        <v>208</v>
      </c>
      <c r="I155" s="75" t="s">
        <v>224</v>
      </c>
      <c r="J155" s="75" t="s">
        <v>94</v>
      </c>
      <c r="K155" s="75" t="s">
        <v>96</v>
      </c>
      <c r="L155" s="75" t="s">
        <v>196</v>
      </c>
      <c r="M155" s="74" t="s">
        <v>83</v>
      </c>
      <c r="N155" s="74" t="s">
        <v>50</v>
      </c>
      <c r="O155" s="74" t="s">
        <v>209</v>
      </c>
      <c r="P155" s="163"/>
      <c r="Q155" s="164"/>
      <c r="R155" s="163"/>
      <c r="S155" s="76">
        <v>199299.44</v>
      </c>
      <c r="T155" s="76">
        <v>0</v>
      </c>
      <c r="U155" s="76">
        <v>199299.44</v>
      </c>
      <c r="V155" s="195"/>
      <c r="W155" s="209" t="s">
        <v>272</v>
      </c>
    </row>
    <row r="156" spans="1:23">
      <c r="A156" s="75" t="s">
        <v>101</v>
      </c>
      <c r="B156" s="75" t="s">
        <v>47</v>
      </c>
      <c r="C156" s="75" t="s">
        <v>194</v>
      </c>
      <c r="D156" s="75" t="s">
        <v>94</v>
      </c>
      <c r="E156" s="75" t="s">
        <v>80</v>
      </c>
      <c r="F156" s="75" t="s">
        <v>48</v>
      </c>
      <c r="G156" s="75" t="s">
        <v>195</v>
      </c>
      <c r="H156" s="75" t="s">
        <v>208</v>
      </c>
      <c r="I156" s="75" t="s">
        <v>225</v>
      </c>
      <c r="J156" s="75" t="s">
        <v>94</v>
      </c>
      <c r="K156" s="75" t="s">
        <v>96</v>
      </c>
      <c r="L156" s="75" t="s">
        <v>196</v>
      </c>
      <c r="M156" s="74" t="s">
        <v>83</v>
      </c>
      <c r="N156" s="74" t="s">
        <v>50</v>
      </c>
      <c r="O156" s="74" t="s">
        <v>212</v>
      </c>
      <c r="P156" s="163"/>
      <c r="Q156" s="164"/>
      <c r="R156" s="163"/>
      <c r="S156" s="76">
        <v>13820.81</v>
      </c>
      <c r="T156" s="76">
        <v>0</v>
      </c>
      <c r="U156" s="76">
        <v>13820.81</v>
      </c>
      <c r="V156" s="195"/>
      <c r="W156" s="209" t="s">
        <v>272</v>
      </c>
    </row>
    <row r="157" spans="1:23">
      <c r="A157" s="75" t="s">
        <v>103</v>
      </c>
      <c r="B157" s="75" t="s">
        <v>47</v>
      </c>
      <c r="C157" s="75" t="s">
        <v>194</v>
      </c>
      <c r="D157" s="75" t="s">
        <v>94</v>
      </c>
      <c r="E157" s="75" t="s">
        <v>80</v>
      </c>
      <c r="F157" s="75" t="s">
        <v>48</v>
      </c>
      <c r="G157" s="75" t="s">
        <v>195</v>
      </c>
      <c r="H157" s="75" t="s">
        <v>208</v>
      </c>
      <c r="I157" s="75" t="s">
        <v>218</v>
      </c>
      <c r="J157" s="75" t="s">
        <v>94</v>
      </c>
      <c r="K157" s="75" t="s">
        <v>96</v>
      </c>
      <c r="L157" s="75" t="s">
        <v>196</v>
      </c>
      <c r="M157" s="74" t="s">
        <v>83</v>
      </c>
      <c r="N157" s="74" t="s">
        <v>50</v>
      </c>
      <c r="O157" s="74" t="s">
        <v>213</v>
      </c>
      <c r="P157" s="163"/>
      <c r="Q157" s="164"/>
      <c r="R157" s="163"/>
      <c r="S157" s="76">
        <v>23943.43</v>
      </c>
      <c r="T157" s="76">
        <v>0</v>
      </c>
      <c r="U157" s="76">
        <v>23943.43</v>
      </c>
      <c r="V157" s="195"/>
      <c r="W157" s="209" t="s">
        <v>272</v>
      </c>
    </row>
    <row r="158" spans="1:23">
      <c r="A158" s="78"/>
      <c r="B158" s="78"/>
      <c r="C158" s="78"/>
      <c r="D158" s="78"/>
      <c r="E158" s="78"/>
      <c r="F158" s="78"/>
      <c r="G158" s="78"/>
      <c r="H158" s="79" t="s">
        <v>210</v>
      </c>
      <c r="I158" s="78"/>
      <c r="J158" s="78"/>
      <c r="K158" s="78"/>
      <c r="L158" s="78"/>
      <c r="M158" s="77"/>
      <c r="N158" s="77"/>
      <c r="O158" s="77"/>
      <c r="P158" s="77"/>
      <c r="Q158" s="78"/>
      <c r="R158" s="77"/>
      <c r="S158" s="80">
        <v>2184842.5499999998</v>
      </c>
      <c r="T158" s="80">
        <v>0</v>
      </c>
      <c r="U158" s="80">
        <v>2184842.5499999998</v>
      </c>
      <c r="V158" s="196"/>
      <c r="W158" s="197"/>
    </row>
    <row r="159" spans="1:23">
      <c r="A159" s="81" t="s">
        <v>73</v>
      </c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80">
        <v>9889462.4999999907</v>
      </c>
      <c r="T159" s="80">
        <v>56462.54</v>
      </c>
      <c r="U159" s="80">
        <v>9832999.9600000009</v>
      </c>
      <c r="V159" s="196"/>
      <c r="W159" s="197"/>
    </row>
    <row r="160" spans="1:23">
      <c r="A160" s="68" t="s">
        <v>34</v>
      </c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 s="203" t="s">
        <v>214</v>
      </c>
      <c r="V160"/>
      <c r="W160"/>
    </row>
    <row r="161" spans="1:23">
      <c r="A161" s="223" t="s">
        <v>74</v>
      </c>
      <c r="B161" s="223"/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/>
      <c r="T161"/>
      <c r="U161"/>
      <c r="V161"/>
      <c r="W161"/>
    </row>
    <row r="162" spans="1:23">
      <c r="A162" s="68" t="s">
        <v>34</v>
      </c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</row>
    <row r="163" spans="1:23">
      <c r="A163" s="69"/>
      <c r="B163" s="68"/>
      <c r="C163" s="82" t="s">
        <v>75</v>
      </c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 s="201"/>
      <c r="V163"/>
      <c r="W163"/>
    </row>
    <row r="164" spans="1:23">
      <c r="A164" s="68" t="s">
        <v>34</v>
      </c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</row>
  </sheetData>
  <mergeCells count="1">
    <mergeCell ref="A161:R161"/>
  </mergeCells>
  <pageMargins left="0.5" right="0.5" top="0.5" bottom="0.5" header="0.25" footer="0.25"/>
  <pageSetup scale="45" firstPageNumber="5" fitToHeight="2" orientation="landscape" useFirstPageNumber="1" horizontalDpi="300" verticalDpi="300" r:id="rId1"/>
  <headerFooter alignWithMargins="0">
    <oddFooter>&amp;L&amp;F
&amp;A&amp;R&amp;P of &amp;N</oddFooter>
  </headerFooter>
  <rowBreaks count="2" manualBreakCount="2">
    <brk id="44" max="16383" man="1"/>
    <brk id="11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pageSetUpPr fitToPage="1"/>
  </sheetPr>
  <dimension ref="B2:Q63"/>
  <sheetViews>
    <sheetView topLeftCell="A33" zoomScale="85" zoomScaleNormal="85" workbookViewId="0"/>
  </sheetViews>
  <sheetFormatPr defaultColWidth="9.140625" defaultRowHeight="15"/>
  <cols>
    <col min="1" max="1" width="9.140625" style="24"/>
    <col min="2" max="2" width="41.140625" style="24" customWidth="1"/>
    <col min="3" max="3" width="15.42578125" style="24" bestFit="1" customWidth="1"/>
    <col min="4" max="5" width="11.5703125" style="24" bestFit="1" customWidth="1"/>
    <col min="6" max="6" width="12" style="24" customWidth="1"/>
    <col min="7" max="10" width="11.5703125" style="24" bestFit="1" customWidth="1"/>
    <col min="11" max="11" width="12.5703125" style="24" customWidth="1"/>
    <col min="12" max="12" width="13.28515625" style="24" bestFit="1" customWidth="1"/>
    <col min="13" max="13" width="11.5703125" style="24" bestFit="1" customWidth="1"/>
    <col min="14" max="14" width="13.140625" style="24" customWidth="1"/>
    <col min="15" max="15" width="13.28515625" style="24" bestFit="1" customWidth="1"/>
    <col min="16" max="16" width="15.140625" style="24" bestFit="1" customWidth="1"/>
    <col min="17" max="17" width="12.85546875" style="24" customWidth="1"/>
    <col min="18" max="16384" width="9.140625" style="24"/>
  </cols>
  <sheetData>
    <row r="2" spans="2:17" hidden="1">
      <c r="B2" s="225" t="s">
        <v>112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</row>
    <row r="3" spans="2:17" hidden="1">
      <c r="B3" s="25" t="s">
        <v>113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2:17" s="26" customFormat="1" hidden="1">
      <c r="C4" s="26" t="s">
        <v>114</v>
      </c>
      <c r="D4" s="26" t="s">
        <v>115</v>
      </c>
      <c r="E4" s="26" t="s">
        <v>116</v>
      </c>
      <c r="F4" s="26" t="s">
        <v>117</v>
      </c>
      <c r="G4" s="26" t="s">
        <v>118</v>
      </c>
      <c r="H4" s="26" t="s">
        <v>119</v>
      </c>
      <c r="I4" s="26" t="s">
        <v>120</v>
      </c>
      <c r="J4" s="26" t="s">
        <v>121</v>
      </c>
      <c r="K4" s="26" t="s">
        <v>122</v>
      </c>
      <c r="L4" s="26" t="s">
        <v>123</v>
      </c>
      <c r="M4" s="26" t="s">
        <v>124</v>
      </c>
      <c r="N4" s="26" t="s">
        <v>125</v>
      </c>
      <c r="O4" s="26" t="s">
        <v>126</v>
      </c>
      <c r="P4" s="26" t="s">
        <v>114</v>
      </c>
    </row>
    <row r="5" spans="2:17" hidden="1">
      <c r="B5" s="27" t="s">
        <v>127</v>
      </c>
      <c r="C5" s="28">
        <v>3563000</v>
      </c>
      <c r="D5" s="29">
        <f>ROUND($C$5/12,2)</f>
        <v>296916.67</v>
      </c>
      <c r="E5" s="29">
        <f t="shared" ref="E5:O5" si="0">ROUND($C$5/12,2)</f>
        <v>296916.67</v>
      </c>
      <c r="F5" s="29">
        <f t="shared" si="0"/>
        <v>296916.67</v>
      </c>
      <c r="G5" s="29">
        <f t="shared" si="0"/>
        <v>296916.67</v>
      </c>
      <c r="H5" s="29">
        <f t="shared" si="0"/>
        <v>296916.67</v>
      </c>
      <c r="I5" s="29">
        <f t="shared" si="0"/>
        <v>296916.67</v>
      </c>
      <c r="J5" s="29">
        <f t="shared" si="0"/>
        <v>296916.67</v>
      </c>
      <c r="K5" s="29">
        <f t="shared" si="0"/>
        <v>296916.67</v>
      </c>
      <c r="L5" s="29">
        <f t="shared" si="0"/>
        <v>296916.67</v>
      </c>
      <c r="M5" s="29">
        <f t="shared" si="0"/>
        <v>296916.67</v>
      </c>
      <c r="N5" s="29">
        <f t="shared" si="0"/>
        <v>296916.67</v>
      </c>
      <c r="O5" s="29">
        <f t="shared" si="0"/>
        <v>296916.67</v>
      </c>
      <c r="P5" s="29">
        <f t="shared" ref="P5:P15" si="1">SUM(D5:O5)</f>
        <v>3563000.0399999996</v>
      </c>
    </row>
    <row r="6" spans="2:17" hidden="1">
      <c r="B6" s="27" t="s">
        <v>128</v>
      </c>
      <c r="C6" s="28">
        <v>576000</v>
      </c>
      <c r="D6" s="29">
        <f>ROUND($C$6/12,2)</f>
        <v>48000</v>
      </c>
      <c r="E6" s="29">
        <f t="shared" ref="E6:O6" si="2">ROUND($C$6/12,2)</f>
        <v>48000</v>
      </c>
      <c r="F6" s="29">
        <f t="shared" si="2"/>
        <v>48000</v>
      </c>
      <c r="G6" s="29">
        <f t="shared" si="2"/>
        <v>48000</v>
      </c>
      <c r="H6" s="29">
        <f t="shared" si="2"/>
        <v>48000</v>
      </c>
      <c r="I6" s="29">
        <f t="shared" si="2"/>
        <v>48000</v>
      </c>
      <c r="J6" s="29">
        <f t="shared" si="2"/>
        <v>48000</v>
      </c>
      <c r="K6" s="29">
        <f t="shared" si="2"/>
        <v>48000</v>
      </c>
      <c r="L6" s="29">
        <f t="shared" si="2"/>
        <v>48000</v>
      </c>
      <c r="M6" s="29">
        <f t="shared" si="2"/>
        <v>48000</v>
      </c>
      <c r="N6" s="29">
        <f t="shared" si="2"/>
        <v>48000</v>
      </c>
      <c r="O6" s="29">
        <f t="shared" si="2"/>
        <v>48000</v>
      </c>
      <c r="P6" s="29">
        <f t="shared" si="1"/>
        <v>576000</v>
      </c>
    </row>
    <row r="7" spans="2:17" hidden="1">
      <c r="B7" s="27" t="s">
        <v>129</v>
      </c>
      <c r="C7" s="28">
        <f>299000+248000</f>
        <v>547000</v>
      </c>
      <c r="D7" s="29">
        <f t="shared" ref="D7:O14" si="3">ROUND($C7/12,2)</f>
        <v>45583.33</v>
      </c>
      <c r="E7" s="29">
        <f t="shared" si="3"/>
        <v>45583.33</v>
      </c>
      <c r="F7" s="29">
        <f t="shared" si="3"/>
        <v>45583.33</v>
      </c>
      <c r="G7" s="29">
        <f t="shared" si="3"/>
        <v>45583.33</v>
      </c>
      <c r="H7" s="29">
        <f t="shared" si="3"/>
        <v>45583.33</v>
      </c>
      <c r="I7" s="29">
        <f t="shared" si="3"/>
        <v>45583.33</v>
      </c>
      <c r="J7" s="29">
        <f t="shared" si="3"/>
        <v>45583.33</v>
      </c>
      <c r="K7" s="29">
        <f t="shared" si="3"/>
        <v>45583.33</v>
      </c>
      <c r="L7" s="29">
        <f t="shared" si="3"/>
        <v>45583.33</v>
      </c>
      <c r="M7" s="29">
        <f t="shared" si="3"/>
        <v>45583.33</v>
      </c>
      <c r="N7" s="29">
        <f t="shared" si="3"/>
        <v>45583.33</v>
      </c>
      <c r="O7" s="29">
        <f t="shared" si="3"/>
        <v>45583.33</v>
      </c>
      <c r="P7" s="29">
        <f t="shared" si="1"/>
        <v>546999.96000000008</v>
      </c>
    </row>
    <row r="8" spans="2:17" hidden="1">
      <c r="B8" s="27" t="s">
        <v>130</v>
      </c>
      <c r="C8" s="28">
        <v>100000</v>
      </c>
      <c r="D8" s="29">
        <f t="shared" si="3"/>
        <v>8333.33</v>
      </c>
      <c r="E8" s="29">
        <f t="shared" si="3"/>
        <v>8333.33</v>
      </c>
      <c r="F8" s="29">
        <f t="shared" si="3"/>
        <v>8333.33</v>
      </c>
      <c r="G8" s="29">
        <f t="shared" si="3"/>
        <v>8333.33</v>
      </c>
      <c r="H8" s="29">
        <f t="shared" si="3"/>
        <v>8333.33</v>
      </c>
      <c r="I8" s="29">
        <f t="shared" si="3"/>
        <v>8333.33</v>
      </c>
      <c r="J8" s="29">
        <f t="shared" si="3"/>
        <v>8333.33</v>
      </c>
      <c r="K8" s="29">
        <f t="shared" si="3"/>
        <v>8333.33</v>
      </c>
      <c r="L8" s="29">
        <f t="shared" si="3"/>
        <v>8333.33</v>
      </c>
      <c r="M8" s="29">
        <f t="shared" si="3"/>
        <v>8333.33</v>
      </c>
      <c r="N8" s="29">
        <f t="shared" si="3"/>
        <v>8333.33</v>
      </c>
      <c r="O8" s="29">
        <f t="shared" si="3"/>
        <v>8333.33</v>
      </c>
      <c r="P8" s="29">
        <f t="shared" si="1"/>
        <v>99999.96</v>
      </c>
    </row>
    <row r="9" spans="2:17" hidden="1">
      <c r="B9" s="27" t="s">
        <v>131</v>
      </c>
      <c r="C9" s="28">
        <f>168000+72000</f>
        <v>240000</v>
      </c>
      <c r="D9" s="29">
        <f t="shared" si="3"/>
        <v>20000</v>
      </c>
      <c r="E9" s="29">
        <f t="shared" si="3"/>
        <v>20000</v>
      </c>
      <c r="F9" s="29">
        <f t="shared" si="3"/>
        <v>20000</v>
      </c>
      <c r="G9" s="29">
        <f t="shared" si="3"/>
        <v>20000</v>
      </c>
      <c r="H9" s="29">
        <f t="shared" si="3"/>
        <v>20000</v>
      </c>
      <c r="I9" s="29">
        <f t="shared" si="3"/>
        <v>20000</v>
      </c>
      <c r="J9" s="29">
        <f t="shared" si="3"/>
        <v>20000</v>
      </c>
      <c r="K9" s="29">
        <f t="shared" si="3"/>
        <v>20000</v>
      </c>
      <c r="L9" s="29">
        <f t="shared" si="3"/>
        <v>20000</v>
      </c>
      <c r="M9" s="29">
        <f t="shared" si="3"/>
        <v>20000</v>
      </c>
      <c r="N9" s="29">
        <f t="shared" si="3"/>
        <v>20000</v>
      </c>
      <c r="O9" s="29">
        <f t="shared" si="3"/>
        <v>20000</v>
      </c>
      <c r="P9" s="29">
        <f t="shared" si="1"/>
        <v>240000</v>
      </c>
    </row>
    <row r="10" spans="2:17" hidden="1">
      <c r="B10" s="27" t="s">
        <v>132</v>
      </c>
      <c r="C10" s="28">
        <f>261000</f>
        <v>261000</v>
      </c>
      <c r="D10" s="29">
        <f t="shared" si="3"/>
        <v>21750</v>
      </c>
      <c r="E10" s="29">
        <f t="shared" si="3"/>
        <v>21750</v>
      </c>
      <c r="F10" s="29">
        <f t="shared" si="3"/>
        <v>21750</v>
      </c>
      <c r="G10" s="29">
        <f t="shared" si="3"/>
        <v>21750</v>
      </c>
      <c r="H10" s="29">
        <f t="shared" si="3"/>
        <v>21750</v>
      </c>
      <c r="I10" s="29">
        <f t="shared" si="3"/>
        <v>21750</v>
      </c>
      <c r="J10" s="29">
        <f t="shared" si="3"/>
        <v>21750</v>
      </c>
      <c r="K10" s="29">
        <f t="shared" si="3"/>
        <v>21750</v>
      </c>
      <c r="L10" s="29">
        <f t="shared" si="3"/>
        <v>21750</v>
      </c>
      <c r="M10" s="29">
        <f t="shared" si="3"/>
        <v>21750</v>
      </c>
      <c r="N10" s="29">
        <f t="shared" si="3"/>
        <v>21750</v>
      </c>
      <c r="O10" s="29">
        <f t="shared" si="3"/>
        <v>21750</v>
      </c>
      <c r="P10" s="29">
        <f t="shared" si="1"/>
        <v>261000</v>
      </c>
    </row>
    <row r="11" spans="2:17" hidden="1">
      <c r="B11" s="27" t="s">
        <v>133</v>
      </c>
      <c r="C11" s="28">
        <v>168000</v>
      </c>
      <c r="D11" s="29">
        <f t="shared" si="3"/>
        <v>14000</v>
      </c>
      <c r="E11" s="29">
        <f t="shared" si="3"/>
        <v>14000</v>
      </c>
      <c r="F11" s="29">
        <f t="shared" si="3"/>
        <v>14000</v>
      </c>
      <c r="G11" s="29">
        <f t="shared" si="3"/>
        <v>14000</v>
      </c>
      <c r="H11" s="29">
        <f t="shared" si="3"/>
        <v>14000</v>
      </c>
      <c r="I11" s="29">
        <f t="shared" si="3"/>
        <v>14000</v>
      </c>
      <c r="J11" s="29">
        <f t="shared" si="3"/>
        <v>14000</v>
      </c>
      <c r="K11" s="29">
        <f t="shared" si="3"/>
        <v>14000</v>
      </c>
      <c r="L11" s="29">
        <f t="shared" si="3"/>
        <v>14000</v>
      </c>
      <c r="M11" s="29">
        <f t="shared" si="3"/>
        <v>14000</v>
      </c>
      <c r="N11" s="29">
        <f t="shared" si="3"/>
        <v>14000</v>
      </c>
      <c r="O11" s="29">
        <f t="shared" si="3"/>
        <v>14000</v>
      </c>
      <c r="P11" s="29">
        <f t="shared" si="1"/>
        <v>168000</v>
      </c>
    </row>
    <row r="12" spans="2:17" hidden="1">
      <c r="B12" s="27" t="s">
        <v>134</v>
      </c>
      <c r="C12" s="28">
        <v>156000</v>
      </c>
      <c r="D12" s="29">
        <f t="shared" si="3"/>
        <v>13000</v>
      </c>
      <c r="E12" s="29">
        <f t="shared" si="3"/>
        <v>13000</v>
      </c>
      <c r="F12" s="29">
        <f t="shared" si="3"/>
        <v>13000</v>
      </c>
      <c r="G12" s="29">
        <f t="shared" si="3"/>
        <v>13000</v>
      </c>
      <c r="H12" s="29">
        <f t="shared" si="3"/>
        <v>13000</v>
      </c>
      <c r="I12" s="29">
        <f t="shared" si="3"/>
        <v>13000</v>
      </c>
      <c r="J12" s="29">
        <f t="shared" si="3"/>
        <v>13000</v>
      </c>
      <c r="K12" s="29">
        <f t="shared" si="3"/>
        <v>13000</v>
      </c>
      <c r="L12" s="29">
        <f t="shared" si="3"/>
        <v>13000</v>
      </c>
      <c r="M12" s="29">
        <f t="shared" si="3"/>
        <v>13000</v>
      </c>
      <c r="N12" s="29">
        <f t="shared" si="3"/>
        <v>13000</v>
      </c>
      <c r="O12" s="29">
        <f t="shared" si="3"/>
        <v>13000</v>
      </c>
      <c r="P12" s="29">
        <f t="shared" si="1"/>
        <v>156000</v>
      </c>
    </row>
    <row r="13" spans="2:17" hidden="1">
      <c r="B13" s="27" t="s">
        <v>135</v>
      </c>
      <c r="C13" s="28">
        <v>152000</v>
      </c>
      <c r="D13" s="29">
        <f t="shared" si="3"/>
        <v>12666.67</v>
      </c>
      <c r="E13" s="29">
        <f t="shared" si="3"/>
        <v>12666.67</v>
      </c>
      <c r="F13" s="29">
        <f t="shared" si="3"/>
        <v>12666.67</v>
      </c>
      <c r="G13" s="29">
        <f t="shared" si="3"/>
        <v>12666.67</v>
      </c>
      <c r="H13" s="29">
        <f t="shared" si="3"/>
        <v>12666.67</v>
      </c>
      <c r="I13" s="29">
        <f t="shared" si="3"/>
        <v>12666.67</v>
      </c>
      <c r="J13" s="29">
        <f t="shared" si="3"/>
        <v>12666.67</v>
      </c>
      <c r="K13" s="29">
        <f t="shared" si="3"/>
        <v>12666.67</v>
      </c>
      <c r="L13" s="29">
        <f t="shared" si="3"/>
        <v>12666.67</v>
      </c>
      <c r="M13" s="29">
        <f t="shared" si="3"/>
        <v>12666.67</v>
      </c>
      <c r="N13" s="29">
        <f t="shared" si="3"/>
        <v>12666.67</v>
      </c>
      <c r="O13" s="29">
        <f t="shared" si="3"/>
        <v>12666.67</v>
      </c>
      <c r="P13" s="29">
        <f t="shared" si="1"/>
        <v>152000.04</v>
      </c>
    </row>
    <row r="14" spans="2:17" hidden="1">
      <c r="B14" s="27" t="s">
        <v>136</v>
      </c>
      <c r="C14" s="30">
        <f>36000+28000+60000+164000+208000+253000</f>
        <v>749000</v>
      </c>
      <c r="D14" s="31">
        <f t="shared" si="3"/>
        <v>62416.67</v>
      </c>
      <c r="E14" s="31">
        <f t="shared" si="3"/>
        <v>62416.67</v>
      </c>
      <c r="F14" s="31">
        <f t="shared" si="3"/>
        <v>62416.67</v>
      </c>
      <c r="G14" s="31">
        <f t="shared" si="3"/>
        <v>62416.67</v>
      </c>
      <c r="H14" s="31">
        <f t="shared" si="3"/>
        <v>62416.67</v>
      </c>
      <c r="I14" s="31">
        <f t="shared" si="3"/>
        <v>62416.67</v>
      </c>
      <c r="J14" s="31">
        <f t="shared" si="3"/>
        <v>62416.67</v>
      </c>
      <c r="K14" s="31">
        <f t="shared" si="3"/>
        <v>62416.67</v>
      </c>
      <c r="L14" s="31">
        <f t="shared" si="3"/>
        <v>62416.67</v>
      </c>
      <c r="M14" s="31">
        <f t="shared" si="3"/>
        <v>62416.67</v>
      </c>
      <c r="N14" s="31">
        <f t="shared" si="3"/>
        <v>62416.67</v>
      </c>
      <c r="O14" s="31">
        <f t="shared" si="3"/>
        <v>62416.67</v>
      </c>
      <c r="P14" s="31">
        <f t="shared" si="1"/>
        <v>749000.04</v>
      </c>
    </row>
    <row r="15" spans="2:17" hidden="1">
      <c r="B15" s="32" t="s">
        <v>137</v>
      </c>
      <c r="C15" s="33">
        <f>SUM(C5:C14)</f>
        <v>6512000</v>
      </c>
      <c r="D15" s="34">
        <f>SUM(D5:D14)</f>
        <v>542666.67000000004</v>
      </c>
      <c r="E15" s="34">
        <f t="shared" ref="E15:O15" si="4">SUM(E5:E14)</f>
        <v>542666.67000000004</v>
      </c>
      <c r="F15" s="34">
        <f t="shared" si="4"/>
        <v>542666.67000000004</v>
      </c>
      <c r="G15" s="34">
        <f t="shared" si="4"/>
        <v>542666.67000000004</v>
      </c>
      <c r="H15" s="34">
        <f t="shared" si="4"/>
        <v>542666.67000000004</v>
      </c>
      <c r="I15" s="34">
        <f t="shared" si="4"/>
        <v>542666.67000000004</v>
      </c>
      <c r="J15" s="34">
        <f t="shared" si="4"/>
        <v>542666.67000000004</v>
      </c>
      <c r="K15" s="34">
        <f t="shared" si="4"/>
        <v>542666.67000000004</v>
      </c>
      <c r="L15" s="34">
        <f t="shared" si="4"/>
        <v>542666.67000000004</v>
      </c>
      <c r="M15" s="34">
        <f t="shared" si="4"/>
        <v>542666.67000000004</v>
      </c>
      <c r="N15" s="34">
        <f t="shared" si="4"/>
        <v>542666.67000000004</v>
      </c>
      <c r="O15" s="34">
        <f t="shared" si="4"/>
        <v>542666.67000000004</v>
      </c>
      <c r="P15" s="29">
        <f t="shared" si="1"/>
        <v>6512000.04</v>
      </c>
      <c r="Q15" s="35">
        <f>+C15-P15</f>
        <v>-4.0000000037252903E-2</v>
      </c>
    </row>
    <row r="16" spans="2:17" ht="45" hidden="1">
      <c r="B16" s="36" t="s">
        <v>138</v>
      </c>
      <c r="C16" s="37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38" t="s">
        <v>139</v>
      </c>
    </row>
    <row r="17" spans="2:17" ht="30" hidden="1">
      <c r="C17" s="39" t="s">
        <v>140</v>
      </c>
      <c r="D17" s="24" t="s">
        <v>141</v>
      </c>
      <c r="E17" s="29">
        <v>-13000</v>
      </c>
      <c r="F17" s="24" t="s">
        <v>142</v>
      </c>
    </row>
    <row r="18" spans="2:17" hidden="1">
      <c r="B18" s="27" t="s">
        <v>127</v>
      </c>
      <c r="C18" s="29">
        <v>228833.33</v>
      </c>
      <c r="D18" s="35">
        <f>+C18/$C$28</f>
        <v>0.49061998537144841</v>
      </c>
      <c r="E18" s="35">
        <f>+$E$17*D18</f>
        <v>-6378.0598098288292</v>
      </c>
    </row>
    <row r="19" spans="2:17" ht="30" hidden="1">
      <c r="B19" s="27" t="s">
        <v>128</v>
      </c>
      <c r="C19" s="29">
        <v>52583.33</v>
      </c>
      <c r="D19" s="35">
        <f t="shared" ref="D19:D28" si="5">+C19/$C$28</f>
        <v>0.11273896418577681</v>
      </c>
      <c r="E19" s="35">
        <f t="shared" ref="E19:E28" si="6">+$E$17*D19</f>
        <v>-1465.6065344150984</v>
      </c>
      <c r="K19" s="38" t="s">
        <v>143</v>
      </c>
      <c r="L19" s="35">
        <f>SUM(D15:O15)</f>
        <v>6512000.04</v>
      </c>
    </row>
    <row r="20" spans="2:17" hidden="1">
      <c r="B20" s="27" t="s">
        <v>129</v>
      </c>
      <c r="C20" s="29">
        <v>51333.33</v>
      </c>
      <c r="D20" s="35">
        <f t="shared" si="5"/>
        <v>0.11005895694332524</v>
      </c>
      <c r="E20" s="35">
        <f t="shared" si="6"/>
        <v>-1430.7664402632281</v>
      </c>
      <c r="K20" s="24" t="s">
        <v>144</v>
      </c>
    </row>
    <row r="21" spans="2:17" hidden="1">
      <c r="B21" s="27" t="s">
        <v>130</v>
      </c>
      <c r="C21" s="29">
        <v>8500</v>
      </c>
      <c r="D21" s="35">
        <f t="shared" si="5"/>
        <v>1.8224049248670687E-2</v>
      </c>
      <c r="E21" s="35">
        <f t="shared" si="6"/>
        <v>-236.91264023271893</v>
      </c>
      <c r="K21" s="24" t="s">
        <v>145</v>
      </c>
      <c r="L21" s="29">
        <v>1387000</v>
      </c>
    </row>
    <row r="22" spans="2:17" hidden="1">
      <c r="B22" s="27" t="s">
        <v>131</v>
      </c>
      <c r="C22" s="29">
        <v>18583.330000000002</v>
      </c>
      <c r="D22" s="35">
        <f t="shared" si="5"/>
        <v>3.9842767191094058E-2</v>
      </c>
      <c r="E22" s="35">
        <f t="shared" si="6"/>
        <v>-517.9559734842228</v>
      </c>
      <c r="K22" s="24" t="s">
        <v>146</v>
      </c>
      <c r="L22" s="40">
        <v>1431000</v>
      </c>
    </row>
    <row r="23" spans="2:17" hidden="1">
      <c r="B23" s="27" t="s">
        <v>132</v>
      </c>
      <c r="C23" s="29">
        <v>15583.33</v>
      </c>
      <c r="D23" s="35">
        <f t="shared" si="5"/>
        <v>3.3410749809210286E-2</v>
      </c>
      <c r="E23" s="35">
        <f t="shared" si="6"/>
        <v>-434.33974751973369</v>
      </c>
      <c r="K23" s="24" t="s">
        <v>147</v>
      </c>
      <c r="L23" s="40">
        <v>1282000</v>
      </c>
    </row>
    <row r="24" spans="2:17" hidden="1">
      <c r="B24" s="27" t="s">
        <v>133</v>
      </c>
      <c r="C24" s="29">
        <v>16916.669999999998</v>
      </c>
      <c r="D24" s="35">
        <f t="shared" si="5"/>
        <v>3.6269438494530584E-2</v>
      </c>
      <c r="E24" s="35">
        <f t="shared" si="6"/>
        <v>-471.50270042889758</v>
      </c>
      <c r="K24" s="24" t="s">
        <v>148</v>
      </c>
      <c r="L24" s="41">
        <v>1504000</v>
      </c>
    </row>
    <row r="25" spans="2:17" ht="30" hidden="1">
      <c r="B25" s="27" t="s">
        <v>134</v>
      </c>
      <c r="C25" s="29">
        <v>15666.67</v>
      </c>
      <c r="D25" s="35">
        <f t="shared" si="5"/>
        <v>3.3589431252079013E-2</v>
      </c>
      <c r="E25" s="35">
        <f t="shared" si="6"/>
        <v>-436.66260627702718</v>
      </c>
      <c r="K25" s="42" t="s">
        <v>149</v>
      </c>
      <c r="L25" s="43">
        <f>+L19-L21-L22-L23-L24</f>
        <v>908000.04</v>
      </c>
      <c r="M25" s="44"/>
      <c r="N25" s="44"/>
    </row>
    <row r="26" spans="2:17" hidden="1">
      <c r="B26" s="27" t="s">
        <v>135</v>
      </c>
      <c r="C26" s="29">
        <v>15583.33</v>
      </c>
      <c r="D26" s="35">
        <f t="shared" si="5"/>
        <v>3.3410749809210286E-2</v>
      </c>
      <c r="E26" s="35">
        <f t="shared" si="6"/>
        <v>-434.33974751973369</v>
      </c>
    </row>
    <row r="27" spans="2:17" hidden="1">
      <c r="B27" s="27" t="s">
        <v>136</v>
      </c>
      <c r="C27" s="31">
        <v>42833.33</v>
      </c>
      <c r="D27" s="45">
        <f t="shared" si="5"/>
        <v>9.183490769465455E-2</v>
      </c>
      <c r="E27" s="45">
        <f t="shared" si="6"/>
        <v>-1193.8538000305091</v>
      </c>
    </row>
    <row r="28" spans="2:17" hidden="1">
      <c r="B28" s="32" t="s">
        <v>150</v>
      </c>
      <c r="C28" s="29">
        <v>466416.65</v>
      </c>
      <c r="D28" s="35">
        <f t="shared" si="5"/>
        <v>1</v>
      </c>
      <c r="E28" s="35">
        <f t="shared" si="6"/>
        <v>-13000</v>
      </c>
    </row>
    <row r="29" spans="2:17" hidden="1"/>
    <row r="30" spans="2:17">
      <c r="B30" s="46" t="s">
        <v>151</v>
      </c>
      <c r="C30" s="225" t="s">
        <v>152</v>
      </c>
      <c r="D30" s="225"/>
      <c r="E30" s="225"/>
      <c r="F30" s="225"/>
      <c r="G30" s="225"/>
      <c r="H30" s="225"/>
      <c r="I30" s="225"/>
    </row>
    <row r="31" spans="2:17" ht="60">
      <c r="C31" s="47" t="s">
        <v>115</v>
      </c>
      <c r="D31" s="47" t="s">
        <v>116</v>
      </c>
      <c r="E31" s="47" t="s">
        <v>117</v>
      </c>
      <c r="F31" s="48" t="s">
        <v>118</v>
      </c>
      <c r="G31" s="47" t="s">
        <v>119</v>
      </c>
      <c r="H31" s="47" t="s">
        <v>120</v>
      </c>
      <c r="I31" s="26" t="s">
        <v>121</v>
      </c>
      <c r="J31" s="26" t="s">
        <v>122</v>
      </c>
      <c r="K31" s="26" t="s">
        <v>123</v>
      </c>
      <c r="L31" s="26" t="s">
        <v>124</v>
      </c>
      <c r="M31" s="26" t="s">
        <v>125</v>
      </c>
      <c r="N31" s="26" t="s">
        <v>126</v>
      </c>
      <c r="O31" s="47" t="s">
        <v>153</v>
      </c>
      <c r="P31" s="47" t="s">
        <v>154</v>
      </c>
      <c r="Q31" s="48" t="s">
        <v>155</v>
      </c>
    </row>
    <row r="32" spans="2:17">
      <c r="B32" s="27" t="s">
        <v>127</v>
      </c>
      <c r="C32" s="49">
        <v>296916.67</v>
      </c>
      <c r="D32" s="49">
        <v>296916.67</v>
      </c>
      <c r="E32" s="49">
        <v>296916.67</v>
      </c>
      <c r="F32" s="50">
        <v>296916.67</v>
      </c>
      <c r="G32" s="49">
        <v>296916.67</v>
      </c>
      <c r="H32" s="49">
        <v>296916.67</v>
      </c>
      <c r="I32" s="51">
        <v>239083.33000000005</v>
      </c>
      <c r="J32" s="51">
        <v>239083.33000000005</v>
      </c>
      <c r="K32" s="52">
        <v>239083.33000000005</v>
      </c>
      <c r="L32" s="51">
        <v>239083.33000000005</v>
      </c>
      <c r="M32" s="51">
        <v>239083.33000000005</v>
      </c>
      <c r="N32" s="51">
        <v>239083.33000000005</v>
      </c>
      <c r="O32" s="50">
        <f>SUM(C32:N32)</f>
        <v>3216000</v>
      </c>
      <c r="P32" s="49">
        <v>3059000</v>
      </c>
      <c r="Q32" s="35">
        <f>+P32-O32</f>
        <v>-157000</v>
      </c>
    </row>
    <row r="33" spans="2:17">
      <c r="B33" s="27" t="s">
        <v>128</v>
      </c>
      <c r="C33" s="49">
        <v>48000</v>
      </c>
      <c r="D33" s="49">
        <v>48000</v>
      </c>
      <c r="E33" s="49">
        <v>48000</v>
      </c>
      <c r="F33" s="50">
        <v>48000</v>
      </c>
      <c r="G33" s="49">
        <v>48000</v>
      </c>
      <c r="H33" s="49">
        <v>48000</v>
      </c>
      <c r="I33" s="49">
        <v>48333.33</v>
      </c>
      <c r="J33" s="49">
        <v>48333.33</v>
      </c>
      <c r="K33" s="49">
        <v>48333.33</v>
      </c>
      <c r="L33" s="49">
        <v>48333.33</v>
      </c>
      <c r="M33" s="49">
        <v>48333.33</v>
      </c>
      <c r="N33" s="49">
        <v>48333.33</v>
      </c>
      <c r="O33" s="50">
        <f t="shared" ref="O33:O42" si="7">SUM(C33:N33)</f>
        <v>577999.98</v>
      </c>
      <c r="P33" s="49">
        <v>576000</v>
      </c>
      <c r="Q33" s="35">
        <f t="shared" ref="Q33:Q43" si="8">+P33-O33</f>
        <v>-1999.9799999999814</v>
      </c>
    </row>
    <row r="34" spans="2:17">
      <c r="B34" s="27" t="s">
        <v>129</v>
      </c>
      <c r="C34" s="49">
        <v>45583.33</v>
      </c>
      <c r="D34" s="49">
        <v>45583.33</v>
      </c>
      <c r="E34" s="49">
        <v>45583.33</v>
      </c>
      <c r="F34" s="50">
        <v>45583.33</v>
      </c>
      <c r="G34" s="49">
        <v>45583.33</v>
      </c>
      <c r="H34" s="49">
        <v>45583.33</v>
      </c>
      <c r="I34" s="49">
        <v>120250</v>
      </c>
      <c r="J34" s="49">
        <v>120250</v>
      </c>
      <c r="K34" s="49">
        <v>120250</v>
      </c>
      <c r="L34" s="49">
        <v>120250</v>
      </c>
      <c r="M34" s="49">
        <v>120250</v>
      </c>
      <c r="N34" s="49">
        <v>120250</v>
      </c>
      <c r="O34" s="50">
        <f t="shared" si="7"/>
        <v>994999.98</v>
      </c>
      <c r="P34" s="49">
        <v>767000</v>
      </c>
      <c r="Q34" s="35">
        <f t="shared" si="8"/>
        <v>-227999.97999999998</v>
      </c>
    </row>
    <row r="35" spans="2:17">
      <c r="B35" s="27" t="s">
        <v>130</v>
      </c>
      <c r="C35" s="49">
        <v>8333.33</v>
      </c>
      <c r="D35" s="49">
        <v>8333.33</v>
      </c>
      <c r="E35" s="49">
        <v>8333.33</v>
      </c>
      <c r="F35" s="50">
        <v>8333.33</v>
      </c>
      <c r="G35" s="49">
        <v>8333.33</v>
      </c>
      <c r="H35" s="49">
        <v>8333.33</v>
      </c>
      <c r="I35" s="49">
        <v>8666.67</v>
      </c>
      <c r="J35" s="49">
        <v>8666.67</v>
      </c>
      <c r="K35" s="49">
        <v>8666.67</v>
      </c>
      <c r="L35" s="49">
        <v>8666.67</v>
      </c>
      <c r="M35" s="49">
        <v>8666.67</v>
      </c>
      <c r="N35" s="49">
        <v>8666.67</v>
      </c>
      <c r="O35" s="50">
        <f t="shared" si="7"/>
        <v>102000</v>
      </c>
      <c r="P35" s="49">
        <v>104000</v>
      </c>
      <c r="Q35" s="35">
        <f t="shared" si="8"/>
        <v>2000</v>
      </c>
    </row>
    <row r="36" spans="2:17">
      <c r="B36" s="27" t="s">
        <v>131</v>
      </c>
      <c r="C36" s="49">
        <v>20000</v>
      </c>
      <c r="D36" s="49">
        <v>20000</v>
      </c>
      <c r="E36" s="49">
        <v>20000</v>
      </c>
      <c r="F36" s="50">
        <v>20000</v>
      </c>
      <c r="G36" s="49">
        <v>20000</v>
      </c>
      <c r="H36" s="49">
        <v>20000</v>
      </c>
      <c r="I36" s="49">
        <v>30833.33</v>
      </c>
      <c r="J36" s="49">
        <v>30833.33</v>
      </c>
      <c r="K36" s="49">
        <v>30833.33</v>
      </c>
      <c r="L36" s="49">
        <v>30833.33</v>
      </c>
      <c r="M36" s="49">
        <v>30833.33</v>
      </c>
      <c r="N36" s="49">
        <v>30833.33</v>
      </c>
      <c r="O36" s="50">
        <f t="shared" si="7"/>
        <v>304999.9800000001</v>
      </c>
      <c r="P36" s="49">
        <v>331000</v>
      </c>
      <c r="Q36" s="35">
        <f t="shared" si="8"/>
        <v>26000.019999999902</v>
      </c>
    </row>
    <row r="37" spans="2:17">
      <c r="B37" s="27" t="s">
        <v>132</v>
      </c>
      <c r="C37" s="49">
        <v>21750</v>
      </c>
      <c r="D37" s="49">
        <v>21750</v>
      </c>
      <c r="E37" s="49">
        <v>21750</v>
      </c>
      <c r="F37" s="50">
        <v>21750</v>
      </c>
      <c r="G37" s="49">
        <v>21750</v>
      </c>
      <c r="H37" s="49">
        <v>21750</v>
      </c>
      <c r="I37" s="49">
        <v>19583.330000000002</v>
      </c>
      <c r="J37" s="49">
        <v>19583.330000000002</v>
      </c>
      <c r="K37" s="49">
        <v>19583.330000000002</v>
      </c>
      <c r="L37" s="49">
        <v>19583.330000000002</v>
      </c>
      <c r="M37" s="49">
        <v>19583.330000000002</v>
      </c>
      <c r="N37" s="49">
        <v>19583.330000000002</v>
      </c>
      <c r="O37" s="50">
        <f t="shared" si="7"/>
        <v>247999.9800000001</v>
      </c>
      <c r="P37" s="49">
        <v>199000</v>
      </c>
      <c r="Q37" s="35">
        <f t="shared" si="8"/>
        <v>-48999.980000000098</v>
      </c>
    </row>
    <row r="38" spans="2:17">
      <c r="B38" s="27" t="s">
        <v>133</v>
      </c>
      <c r="C38" s="49">
        <v>14000</v>
      </c>
      <c r="D38" s="49">
        <v>14000</v>
      </c>
      <c r="E38" s="49">
        <v>14000</v>
      </c>
      <c r="F38" s="50">
        <v>14000</v>
      </c>
      <c r="G38" s="49">
        <v>14000</v>
      </c>
      <c r="H38" s="49">
        <v>14000</v>
      </c>
      <c r="I38" s="49">
        <v>13333.33</v>
      </c>
      <c r="J38" s="49">
        <v>13333.33</v>
      </c>
      <c r="K38" s="49">
        <v>13333.33</v>
      </c>
      <c r="L38" s="49">
        <v>13333.33</v>
      </c>
      <c r="M38" s="49">
        <v>13333.33</v>
      </c>
      <c r="N38" s="49">
        <v>13333.33</v>
      </c>
      <c r="O38" s="50">
        <f t="shared" si="7"/>
        <v>163999.97999999998</v>
      </c>
      <c r="P38" s="49">
        <v>179000</v>
      </c>
      <c r="Q38" s="35">
        <f t="shared" si="8"/>
        <v>15000.020000000019</v>
      </c>
    </row>
    <row r="39" spans="2:17">
      <c r="B39" s="27" t="s">
        <v>134</v>
      </c>
      <c r="C39" s="49">
        <v>13000</v>
      </c>
      <c r="D39" s="49">
        <v>13000</v>
      </c>
      <c r="E39" s="49">
        <v>13000</v>
      </c>
      <c r="F39" s="50">
        <v>13000</v>
      </c>
      <c r="G39" s="49">
        <v>13000</v>
      </c>
      <c r="H39" s="49">
        <v>13000</v>
      </c>
      <c r="I39" s="49">
        <v>25666.67</v>
      </c>
      <c r="J39" s="49">
        <v>25666.67</v>
      </c>
      <c r="K39" s="49">
        <v>25666.67</v>
      </c>
      <c r="L39" s="49">
        <v>25666.67</v>
      </c>
      <c r="M39" s="49">
        <v>25666.67</v>
      </c>
      <c r="N39" s="49">
        <v>25666.67</v>
      </c>
      <c r="O39" s="50">
        <f t="shared" si="7"/>
        <v>232000.01999999996</v>
      </c>
      <c r="P39" s="49">
        <v>222000</v>
      </c>
      <c r="Q39" s="35">
        <f t="shared" si="8"/>
        <v>-10000.01999999996</v>
      </c>
    </row>
    <row r="40" spans="2:17">
      <c r="B40" s="27" t="s">
        <v>135</v>
      </c>
      <c r="C40" s="49">
        <v>12666.67</v>
      </c>
      <c r="D40" s="49">
        <v>12666.67</v>
      </c>
      <c r="E40" s="49">
        <v>12666.67</v>
      </c>
      <c r="F40" s="50">
        <v>12666.67</v>
      </c>
      <c r="G40" s="49">
        <v>12666.67</v>
      </c>
      <c r="H40" s="49">
        <v>12666.67</v>
      </c>
      <c r="I40" s="49">
        <v>1537.85</v>
      </c>
      <c r="J40" s="49">
        <v>1537.85</v>
      </c>
      <c r="K40" s="49">
        <v>1537.85</v>
      </c>
      <c r="L40" s="49">
        <v>1537.85</v>
      </c>
      <c r="M40" s="49">
        <v>1537.85</v>
      </c>
      <c r="N40" s="49">
        <v>1537.85</v>
      </c>
      <c r="O40" s="50">
        <f t="shared" si="7"/>
        <v>85227.120000000039</v>
      </c>
      <c r="P40" s="53">
        <v>16000</v>
      </c>
      <c r="Q40" s="35">
        <f t="shared" si="8"/>
        <v>-69227.120000000039</v>
      </c>
    </row>
    <row r="41" spans="2:17">
      <c r="B41" s="54" t="s">
        <v>156</v>
      </c>
      <c r="C41" s="49"/>
      <c r="D41" s="49"/>
      <c r="E41" s="49"/>
      <c r="F41" s="50"/>
      <c r="G41" s="49"/>
      <c r="H41" s="49"/>
      <c r="I41" s="49">
        <v>15128.82</v>
      </c>
      <c r="J41" s="49">
        <v>15128.82</v>
      </c>
      <c r="K41" s="49">
        <v>15128.82</v>
      </c>
      <c r="L41" s="49">
        <v>15128.82</v>
      </c>
      <c r="M41" s="49">
        <v>15128.82</v>
      </c>
      <c r="N41" s="49">
        <v>15128.82</v>
      </c>
      <c r="O41" s="50">
        <f t="shared" si="7"/>
        <v>90772.920000000013</v>
      </c>
      <c r="P41" s="53">
        <v>160000</v>
      </c>
      <c r="Q41" s="35">
        <f t="shared" si="8"/>
        <v>69227.079999999987</v>
      </c>
    </row>
    <row r="42" spans="2:17">
      <c r="B42" s="27" t="s">
        <v>136</v>
      </c>
      <c r="C42" s="49">
        <v>62416.67</v>
      </c>
      <c r="D42" s="49">
        <v>62416.67</v>
      </c>
      <c r="E42" s="49">
        <v>62416.67</v>
      </c>
      <c r="F42" s="50">
        <v>62416.67</v>
      </c>
      <c r="G42" s="49">
        <v>62416.67</v>
      </c>
      <c r="H42" s="49">
        <v>62416.67</v>
      </c>
      <c r="I42" s="49">
        <v>60916.66</v>
      </c>
      <c r="J42" s="50">
        <v>60916.66</v>
      </c>
      <c r="K42" s="50">
        <v>60916.66</v>
      </c>
      <c r="L42" s="50">
        <v>60916.66</v>
      </c>
      <c r="M42" s="50">
        <v>60916.66</v>
      </c>
      <c r="N42" s="50">
        <v>60916.66</v>
      </c>
      <c r="O42" s="50">
        <f t="shared" si="7"/>
        <v>739999.9800000001</v>
      </c>
      <c r="P42" s="49">
        <v>652000</v>
      </c>
      <c r="Q42" s="35">
        <f t="shared" si="8"/>
        <v>-87999.980000000098</v>
      </c>
    </row>
    <row r="43" spans="2:17" ht="15.75" thickBot="1">
      <c r="B43" s="32" t="s">
        <v>137</v>
      </c>
      <c r="C43" s="29">
        <v>542666.67000000004</v>
      </c>
      <c r="D43" s="29">
        <v>542666.67000000004</v>
      </c>
      <c r="E43" s="29">
        <v>542666.67000000004</v>
      </c>
      <c r="F43" s="35">
        <v>542666.67000000004</v>
      </c>
      <c r="G43" s="29">
        <v>542666.67000000004</v>
      </c>
      <c r="H43" s="29">
        <v>542666.67000000004</v>
      </c>
      <c r="I43" s="55">
        <f>SUM(I32:I42)</f>
        <v>583333.32000000007</v>
      </c>
      <c r="J43" s="55">
        <f t="shared" ref="J43:N43" si="9">SUM(J32:J42)</f>
        <v>583333.32000000007</v>
      </c>
      <c r="K43" s="55">
        <f t="shared" si="9"/>
        <v>583333.32000000007</v>
      </c>
      <c r="L43" s="55">
        <f t="shared" si="9"/>
        <v>583333.32000000007</v>
      </c>
      <c r="M43" s="55">
        <f t="shared" si="9"/>
        <v>583333.32000000007</v>
      </c>
      <c r="N43" s="55">
        <f t="shared" si="9"/>
        <v>583333.32000000007</v>
      </c>
      <c r="O43" s="56">
        <f>SUM(C43:N43)</f>
        <v>6755999.9400000013</v>
      </c>
      <c r="P43" s="35">
        <f t="shared" ref="P43" si="10">SUM(P32:P42)</f>
        <v>6265000</v>
      </c>
      <c r="Q43" s="35">
        <f t="shared" si="8"/>
        <v>-490999.94000000134</v>
      </c>
    </row>
    <row r="44" spans="2:17" ht="15.75" thickTop="1">
      <c r="G44" s="35"/>
    </row>
    <row r="45" spans="2:17">
      <c r="G45" s="35"/>
      <c r="M45" s="57" t="s">
        <v>157</v>
      </c>
      <c r="O45" s="24" t="s">
        <v>158</v>
      </c>
      <c r="P45" s="29">
        <f>+P43*0.8199</f>
        <v>5136673.5</v>
      </c>
      <c r="Q45" s="24" t="s">
        <v>159</v>
      </c>
    </row>
    <row r="46" spans="2:17">
      <c r="G46" s="35"/>
      <c r="O46" s="24" t="s">
        <v>160</v>
      </c>
      <c r="P46" s="58">
        <v>5136674</v>
      </c>
    </row>
    <row r="47" spans="2:17">
      <c r="G47" s="35"/>
      <c r="O47" s="24" t="s">
        <v>161</v>
      </c>
      <c r="P47" s="35">
        <f>+P46-P45</f>
        <v>0.5</v>
      </c>
    </row>
    <row r="48" spans="2:17">
      <c r="G48" s="35"/>
    </row>
    <row r="49" spans="2:16">
      <c r="G49" s="35"/>
    </row>
    <row r="50" spans="2:16">
      <c r="N50" s="24" t="s">
        <v>162</v>
      </c>
      <c r="P50" s="58">
        <v>6265000.1100000003</v>
      </c>
    </row>
    <row r="51" spans="2:16">
      <c r="N51" s="24" t="s">
        <v>163</v>
      </c>
      <c r="P51" s="58">
        <f>+P50-P43</f>
        <v>0.11000000033527613</v>
      </c>
    </row>
    <row r="52" spans="2:16">
      <c r="O52" s="24" t="s">
        <v>158</v>
      </c>
      <c r="P52" s="58">
        <f>+P51*0.8199</f>
        <v>9.0189000274892892E-2</v>
      </c>
    </row>
    <row r="55" spans="2:16">
      <c r="C55" s="24" t="s">
        <v>164</v>
      </c>
    </row>
    <row r="56" spans="2:16">
      <c r="B56" s="24" t="s">
        <v>145</v>
      </c>
      <c r="C56" s="29">
        <v>1975000</v>
      </c>
      <c r="D56" s="29" t="s">
        <v>165</v>
      </c>
    </row>
    <row r="57" spans="2:16">
      <c r="B57" s="24" t="s">
        <v>146</v>
      </c>
      <c r="C57" s="29">
        <v>1640000</v>
      </c>
      <c r="D57" s="29"/>
    </row>
    <row r="58" spans="2:16">
      <c r="B58" s="24" t="s">
        <v>147</v>
      </c>
      <c r="C58" s="31">
        <v>1164000</v>
      </c>
      <c r="D58" s="29"/>
      <c r="L58" s="35"/>
      <c r="M58" s="59"/>
    </row>
    <row r="59" spans="2:16">
      <c r="B59" s="24" t="s">
        <v>166</v>
      </c>
      <c r="C59" s="35">
        <f>SUM(C56:C58)</f>
        <v>4779000</v>
      </c>
      <c r="L59" s="35"/>
      <c r="M59" s="59"/>
    </row>
    <row r="60" spans="2:16">
      <c r="B60" s="24" t="s">
        <v>167</v>
      </c>
      <c r="C60" s="35">
        <f>SUM(C43:K43)</f>
        <v>5005999.9800000004</v>
      </c>
      <c r="L60" s="35"/>
      <c r="M60" s="59"/>
      <c r="N60" s="35"/>
    </row>
    <row r="61" spans="2:16" ht="15.75" thickBot="1">
      <c r="B61" s="24" t="s">
        <v>168</v>
      </c>
      <c r="C61" s="56">
        <f>+C59-C60</f>
        <v>-226999.98000000045</v>
      </c>
      <c r="L61" s="35"/>
      <c r="M61" s="59"/>
    </row>
    <row r="62" spans="2:16" ht="15.75" thickTop="1">
      <c r="L62" s="35"/>
      <c r="M62" s="59"/>
    </row>
    <row r="63" spans="2:16">
      <c r="L63" s="35"/>
      <c r="M63" s="59"/>
    </row>
  </sheetData>
  <mergeCells count="2">
    <mergeCell ref="B2:Q2"/>
    <mergeCell ref="C30:I30"/>
  </mergeCells>
  <pageMargins left="0.5" right="0.5" top="0.5" bottom="0.5" header="0.3" footer="0.3"/>
  <pageSetup paperSize="5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pageSetUpPr fitToPage="1"/>
  </sheetPr>
  <dimension ref="A1:O36"/>
  <sheetViews>
    <sheetView showGridLines="0" tabSelected="1" view="pageBreakPreview" zoomScaleNormal="100" zoomScaleSheetLayoutView="100" workbookViewId="0">
      <selection activeCell="M27" sqref="M27"/>
    </sheetView>
  </sheetViews>
  <sheetFormatPr defaultColWidth="9.140625" defaultRowHeight="12.75"/>
  <cols>
    <col min="1" max="1" width="46.7109375" style="61" customWidth="1"/>
    <col min="2" max="2" width="8.140625" style="60" customWidth="1"/>
    <col min="3" max="3" width="15.7109375" style="61" customWidth="1"/>
    <col min="4" max="4" width="5.140625" style="61" customWidth="1"/>
    <col min="5" max="5" width="15.7109375" style="61" customWidth="1"/>
    <col min="6" max="6" width="5.140625" style="174" customWidth="1"/>
    <col min="7" max="7" width="15.7109375" style="61" customWidth="1"/>
    <col min="8" max="8" width="5.140625" style="174" customWidth="1"/>
    <col min="9" max="9" width="15.7109375" style="61" customWidth="1"/>
    <col min="10" max="10" width="17.140625" style="61" bestFit="1" customWidth="1"/>
    <col min="11" max="11" width="4.28515625" style="61" customWidth="1"/>
    <col min="12" max="12" width="15.7109375" style="61" customWidth="1"/>
    <col min="13" max="13" width="9.28515625" style="61" bestFit="1" customWidth="1"/>
    <col min="14" max="16384" width="9.140625" style="61"/>
  </cols>
  <sheetData>
    <row r="1" spans="1:13">
      <c r="A1" s="174" t="s">
        <v>239</v>
      </c>
    </row>
    <row r="2" spans="1:13" ht="13.5" thickBot="1">
      <c r="A2" s="200" t="s">
        <v>266</v>
      </c>
      <c r="B2" s="83"/>
      <c r="C2"/>
      <c r="D2"/>
      <c r="E2"/>
      <c r="F2"/>
      <c r="G2"/>
      <c r="H2"/>
      <c r="I2"/>
      <c r="J2"/>
      <c r="K2"/>
    </row>
    <row r="3" spans="1:13" ht="15.75">
      <c r="A3" s="228" t="s">
        <v>170</v>
      </c>
      <c r="B3" s="229"/>
      <c r="C3" s="230"/>
      <c r="D3" s="230"/>
      <c r="E3" s="230"/>
      <c r="F3" s="230"/>
      <c r="G3" s="230"/>
      <c r="H3" s="230"/>
      <c r="I3" s="230"/>
      <c r="J3" s="230"/>
      <c r="K3" s="231"/>
      <c r="L3" s="62"/>
    </row>
    <row r="4" spans="1:13" ht="16.5" thickBot="1">
      <c r="A4" s="232" t="s">
        <v>262</v>
      </c>
      <c r="B4" s="233"/>
      <c r="C4" s="234"/>
      <c r="D4" s="234"/>
      <c r="E4" s="234"/>
      <c r="F4" s="234"/>
      <c r="G4" s="234"/>
      <c r="H4" s="234"/>
      <c r="I4" s="234"/>
      <c r="J4" s="234"/>
      <c r="K4" s="235"/>
      <c r="L4" s="62"/>
    </row>
    <row r="5" spans="1:13" ht="15">
      <c r="A5" s="84"/>
      <c r="B5" s="83"/>
      <c r="C5" s="84"/>
      <c r="D5" s="84"/>
      <c r="E5" s="115"/>
      <c r="F5" s="84"/>
      <c r="G5" s="84"/>
      <c r="H5" s="84"/>
      <c r="I5" s="84"/>
      <c r="J5" s="84"/>
      <c r="K5" s="84"/>
      <c r="L5" s="84"/>
      <c r="M5" s="62"/>
    </row>
    <row r="6" spans="1:13" ht="15">
      <c r="A6" s="226" t="s">
        <v>171</v>
      </c>
      <c r="B6" s="226"/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62"/>
    </row>
    <row r="7" spans="1:13" ht="15">
      <c r="A7" s="84"/>
      <c r="B7" s="83"/>
      <c r="C7" s="84"/>
      <c r="D7" s="84"/>
      <c r="E7" s="84"/>
      <c r="F7" s="84"/>
      <c r="G7" s="84"/>
      <c r="H7" s="84"/>
      <c r="I7" s="84"/>
      <c r="J7" s="84"/>
      <c r="K7" s="84"/>
      <c r="L7" s="84"/>
      <c r="M7" s="62"/>
    </row>
    <row r="8" spans="1:13" ht="19.5" thickBot="1">
      <c r="A8" s="84"/>
      <c r="B8" s="83"/>
      <c r="C8" s="165" t="s">
        <v>172</v>
      </c>
      <c r="D8" s="85"/>
      <c r="E8" s="165" t="s">
        <v>233</v>
      </c>
      <c r="F8" s="85"/>
      <c r="G8" s="165" t="s">
        <v>174</v>
      </c>
      <c r="H8" s="85"/>
      <c r="I8" s="165" t="s">
        <v>175</v>
      </c>
      <c r="J8" s="165" t="s">
        <v>176</v>
      </c>
      <c r="K8" s="125"/>
      <c r="L8"/>
      <c r="M8" s="62"/>
    </row>
    <row r="9" spans="1:13" ht="15">
      <c r="A9" s="84" t="s">
        <v>177</v>
      </c>
      <c r="B9" s="171"/>
      <c r="C9" s="168">
        <v>201030</v>
      </c>
      <c r="D9" s="169"/>
      <c r="E9" s="86">
        <v>0</v>
      </c>
      <c r="F9" s="171"/>
      <c r="G9" s="168">
        <v>14265</v>
      </c>
      <c r="H9" s="171"/>
      <c r="I9" s="168">
        <v>14724</v>
      </c>
      <c r="J9" s="86">
        <v>230019</v>
      </c>
      <c r="K9" s="86"/>
      <c r="L9" s="115"/>
      <c r="M9" s="62"/>
    </row>
    <row r="10" spans="1:13" ht="15">
      <c r="A10" s="84" t="s">
        <v>141</v>
      </c>
      <c r="B10" s="170"/>
      <c r="C10" s="87">
        <v>0.874</v>
      </c>
      <c r="D10" s="88"/>
      <c r="E10" s="87">
        <v>0</v>
      </c>
      <c r="F10" s="170"/>
      <c r="G10" s="87">
        <v>6.2E-2</v>
      </c>
      <c r="H10" s="170"/>
      <c r="I10" s="87">
        <v>6.4000000000000001E-2</v>
      </c>
      <c r="J10" s="87">
        <v>1</v>
      </c>
      <c r="K10" s="87"/>
      <c r="L10" s="115"/>
      <c r="M10" s="62"/>
    </row>
    <row r="11" spans="1:13" ht="15">
      <c r="A11" s="84"/>
      <c r="B11" s="170"/>
      <c r="C11" s="115" t="s">
        <v>169</v>
      </c>
      <c r="D11" s="83"/>
      <c r="E11" s="84"/>
      <c r="F11" s="170"/>
      <c r="G11" s="115" t="s">
        <v>169</v>
      </c>
      <c r="H11" s="170"/>
      <c r="I11" s="115" t="s">
        <v>169</v>
      </c>
      <c r="J11" s="116"/>
      <c r="K11" s="116"/>
      <c r="L11"/>
      <c r="M11" s="62"/>
    </row>
    <row r="12" spans="1:13" ht="15">
      <c r="A12" s="84" t="s">
        <v>178</v>
      </c>
      <c r="B12" s="171"/>
      <c r="C12" s="168">
        <v>7053145.5164439995</v>
      </c>
      <c r="D12" s="169"/>
      <c r="E12" s="86">
        <v>0</v>
      </c>
      <c r="F12" s="171"/>
      <c r="G12" s="168">
        <v>413984.77671999997</v>
      </c>
      <c r="H12" s="171"/>
      <c r="I12" s="168">
        <v>768960.9301</v>
      </c>
      <c r="J12" s="86">
        <v>8236091.2232639994</v>
      </c>
      <c r="K12" s="86"/>
      <c r="L12" s="115"/>
      <c r="M12" s="62"/>
    </row>
    <row r="13" spans="1:13" ht="15">
      <c r="A13" s="84" t="s">
        <v>141</v>
      </c>
      <c r="B13" s="170"/>
      <c r="C13" s="87">
        <v>0.85629999999999995</v>
      </c>
      <c r="D13" s="88"/>
      <c r="E13" s="87">
        <v>0</v>
      </c>
      <c r="F13" s="170"/>
      <c r="G13" s="87">
        <v>5.0299999999999997E-2</v>
      </c>
      <c r="H13" s="170"/>
      <c r="I13" s="87">
        <v>9.3399999999999997E-2</v>
      </c>
      <c r="J13" s="87">
        <v>1</v>
      </c>
      <c r="K13" s="87"/>
      <c r="L13" s="115"/>
      <c r="M13" s="62"/>
    </row>
    <row r="14" spans="1:13" ht="15">
      <c r="A14" s="84"/>
      <c r="B14" s="170"/>
      <c r="C14" s="115" t="s">
        <v>169</v>
      </c>
      <c r="D14" s="88"/>
      <c r="E14" s="87" t="s">
        <v>169</v>
      </c>
      <c r="F14" s="170"/>
      <c r="G14" s="115" t="s">
        <v>169</v>
      </c>
      <c r="H14" s="170"/>
      <c r="I14" s="115" t="s">
        <v>169</v>
      </c>
      <c r="J14" s="115" t="s">
        <v>169</v>
      </c>
      <c r="K14" s="115"/>
      <c r="L14" s="89"/>
      <c r="M14" s="62"/>
    </row>
    <row r="15" spans="1:13" ht="15">
      <c r="A15" s="84" t="s">
        <v>179</v>
      </c>
      <c r="B15" s="171"/>
      <c r="C15" s="168">
        <v>1688701.5482299998</v>
      </c>
      <c r="D15" s="169"/>
      <c r="E15" s="86">
        <v>0</v>
      </c>
      <c r="F15" s="171"/>
      <c r="G15" s="168">
        <v>133475.39135000002</v>
      </c>
      <c r="H15" s="171"/>
      <c r="I15" s="168">
        <v>310495.97687999997</v>
      </c>
      <c r="J15" s="86">
        <v>2132672.91646</v>
      </c>
      <c r="K15" s="86"/>
      <c r="L15" s="115"/>
      <c r="M15" s="63"/>
    </row>
    <row r="16" spans="1:13" ht="15">
      <c r="A16" s="84" t="s">
        <v>141</v>
      </c>
      <c r="B16" s="83"/>
      <c r="C16" s="87">
        <v>0.79179999999999995</v>
      </c>
      <c r="D16" s="88"/>
      <c r="E16" s="87">
        <v>0</v>
      </c>
      <c r="F16" s="88"/>
      <c r="G16" s="87">
        <v>6.2600000000000003E-2</v>
      </c>
      <c r="H16" s="88"/>
      <c r="I16" s="87">
        <v>0.14560000000000001</v>
      </c>
      <c r="J16" s="87">
        <v>1</v>
      </c>
      <c r="K16" s="87"/>
      <c r="L16" s="115"/>
      <c r="M16" s="62"/>
    </row>
    <row r="17" spans="1:15" ht="15">
      <c r="A17" s="90" t="s">
        <v>169</v>
      </c>
      <c r="B17" s="83"/>
      <c r="C17" s="115" t="s">
        <v>169</v>
      </c>
      <c r="D17" s="92"/>
      <c r="E17" s="93"/>
      <c r="F17" s="92"/>
      <c r="G17" s="115" t="s">
        <v>169</v>
      </c>
      <c r="H17" s="92"/>
      <c r="I17" s="115" t="s">
        <v>169</v>
      </c>
      <c r="J17" s="91" t="s">
        <v>169</v>
      </c>
      <c r="K17" s="91"/>
      <c r="L17"/>
      <c r="M17" s="62"/>
    </row>
    <row r="18" spans="1:15" ht="15">
      <c r="A18" s="84" t="s">
        <v>180</v>
      </c>
      <c r="B18" s="83"/>
      <c r="C18" s="87">
        <v>0.8407</v>
      </c>
      <c r="D18" s="88"/>
      <c r="E18" s="87">
        <v>0</v>
      </c>
      <c r="F18" s="88"/>
      <c r="G18" s="87">
        <v>5.8299999999999998E-2</v>
      </c>
      <c r="H18" s="88"/>
      <c r="I18" s="87">
        <v>0.10100000000000001</v>
      </c>
      <c r="J18" s="87">
        <v>1</v>
      </c>
      <c r="K18" s="87"/>
      <c r="L18" s="115"/>
      <c r="M18" s="62"/>
      <c r="N18" s="64" t="s">
        <v>169</v>
      </c>
    </row>
    <row r="19" spans="1:15" ht="15">
      <c r="A19" s="84"/>
      <c r="B19" s="83"/>
      <c r="C19" s="115"/>
      <c r="D19" s="84"/>
      <c r="E19" s="117" t="s">
        <v>169</v>
      </c>
      <c r="F19" s="84"/>
      <c r="G19" s="115"/>
      <c r="H19" s="84"/>
      <c r="I19" s="115"/>
      <c r="J19" s="84"/>
      <c r="K19" s="84"/>
      <c r="L19" s="84"/>
    </row>
    <row r="20" spans="1:15" ht="15">
      <c r="A20" s="118"/>
      <c r="B20" s="119"/>
      <c r="C20" s="118"/>
      <c r="D20" s="118"/>
      <c r="E20" s="120"/>
      <c r="F20" s="118"/>
      <c r="G20" s="121"/>
      <c r="H20" s="118"/>
      <c r="I20" s="118"/>
      <c r="J20" s="118"/>
      <c r="K20" s="118"/>
      <c r="L20" s="118"/>
    </row>
    <row r="21" spans="1:15" ht="15">
      <c r="A21" s="84"/>
      <c r="B21" s="83"/>
      <c r="C21" s="84"/>
      <c r="D21" s="84"/>
      <c r="E21" s="94"/>
      <c r="F21" s="84"/>
      <c r="G21" s="95"/>
      <c r="H21" s="84"/>
      <c r="I21" s="84"/>
      <c r="J21" s="84"/>
      <c r="K21" s="84"/>
      <c r="L21" s="84"/>
      <c r="M21" s="62"/>
    </row>
    <row r="22" spans="1:15" ht="15.75">
      <c r="A22" s="96"/>
      <c r="B22" s="83"/>
      <c r="C22" s="227" t="s">
        <v>181</v>
      </c>
      <c r="D22" s="227"/>
      <c r="E22" s="227"/>
      <c r="F22" s="227"/>
      <c r="G22" s="227"/>
      <c r="H22" s="227"/>
      <c r="I22" s="227"/>
      <c r="J22" s="227"/>
      <c r="K22" s="227"/>
      <c r="L22" s="227"/>
      <c r="M22" s="62"/>
    </row>
    <row r="23" spans="1:15" ht="15.75">
      <c r="A23" s="96"/>
      <c r="B23" s="83"/>
      <c r="C23" s="108"/>
      <c r="D23" s="108"/>
      <c r="E23" s="97"/>
      <c r="F23" s="108"/>
      <c r="G23" s="97"/>
      <c r="H23" s="108"/>
      <c r="I23" s="97"/>
      <c r="J23" s="122"/>
      <c r="K23" s="122"/>
      <c r="L23" s="122"/>
      <c r="M23" s="62"/>
    </row>
    <row r="24" spans="1:15" ht="15.75">
      <c r="A24" s="84"/>
      <c r="B24" s="83"/>
      <c r="C24" s="123">
        <v>2021</v>
      </c>
      <c r="D24" s="172"/>
      <c r="E24" s="123">
        <v>2022</v>
      </c>
      <c r="F24" s="172"/>
      <c r="G24" s="123">
        <v>2023</v>
      </c>
      <c r="H24" s="107"/>
      <c r="I24" s="124">
        <v>2024</v>
      </c>
      <c r="J24" s="124">
        <v>2025</v>
      </c>
      <c r="K24" s="123"/>
      <c r="L24" s="124">
        <v>2026</v>
      </c>
      <c r="M24" s="62"/>
    </row>
    <row r="25" spans="1:15" ht="15.75">
      <c r="A25"/>
      <c r="B25" s="98" t="s">
        <v>172</v>
      </c>
      <c r="C25" s="99">
        <v>0.84840000000000004</v>
      </c>
      <c r="D25"/>
      <c r="E25" s="99">
        <v>0.85070000000000001</v>
      </c>
      <c r="F25"/>
      <c r="G25" s="99">
        <v>0.84750000000000003</v>
      </c>
      <c r="H25"/>
      <c r="I25" s="99">
        <v>0.84570000000000001</v>
      </c>
      <c r="J25" s="99">
        <v>0.84399999999999997</v>
      </c>
      <c r="L25" s="99">
        <v>0.8407</v>
      </c>
    </row>
    <row r="26" spans="1:15" ht="15.75">
      <c r="A26"/>
      <c r="B26" s="98" t="s">
        <v>173</v>
      </c>
      <c r="C26" s="99">
        <v>0</v>
      </c>
      <c r="D26"/>
      <c r="E26" s="99">
        <v>0</v>
      </c>
      <c r="F26"/>
      <c r="G26" s="99">
        <v>0</v>
      </c>
      <c r="H26"/>
      <c r="I26" s="99">
        <v>0</v>
      </c>
      <c r="J26" s="99">
        <v>0</v>
      </c>
      <c r="K26" s="99"/>
      <c r="L26" s="99">
        <v>0</v>
      </c>
      <c r="M26" s="65"/>
    </row>
    <row r="27" spans="1:15" ht="15.75">
      <c r="A27"/>
      <c r="B27" s="126" t="s">
        <v>174</v>
      </c>
      <c r="C27" s="99">
        <v>6.13E-2</v>
      </c>
      <c r="D27"/>
      <c r="E27" s="99">
        <v>6.0499999999999998E-2</v>
      </c>
      <c r="F27"/>
      <c r="G27" s="99">
        <v>6.1800000000000001E-2</v>
      </c>
      <c r="H27"/>
      <c r="I27" s="99">
        <v>6.2E-2</v>
      </c>
      <c r="J27" s="99">
        <v>5.8400000000000001E-2</v>
      </c>
      <c r="K27" s="131" t="s">
        <v>214</v>
      </c>
      <c r="L27" s="99">
        <v>5.8299999999999998E-2</v>
      </c>
      <c r="M27" s="133" t="s">
        <v>215</v>
      </c>
    </row>
    <row r="28" spans="1:15" ht="15.75">
      <c r="A28"/>
      <c r="B28" s="98" t="s">
        <v>175</v>
      </c>
      <c r="C28" s="99">
        <v>9.0300000000000005E-2</v>
      </c>
      <c r="D28" s="173"/>
      <c r="E28" s="99">
        <v>8.8800000000000004E-2</v>
      </c>
      <c r="F28" s="173"/>
      <c r="G28" s="99">
        <v>9.0700000000000003E-2</v>
      </c>
      <c r="H28"/>
      <c r="I28" s="99">
        <v>9.2299999999999993E-2</v>
      </c>
      <c r="J28" s="99">
        <v>9.7600000000000006E-2</v>
      </c>
      <c r="L28" s="99">
        <v>0.10100000000000001</v>
      </c>
    </row>
    <row r="29" spans="1:15" ht="15.75">
      <c r="A29"/>
      <c r="B29" s="98" t="s">
        <v>114</v>
      </c>
      <c r="C29" s="100">
        <v>1</v>
      </c>
      <c r="D29" s="199"/>
      <c r="E29" s="100">
        <v>1</v>
      </c>
      <c r="F29" s="199"/>
      <c r="G29" s="100">
        <v>1</v>
      </c>
      <c r="H29"/>
      <c r="I29" s="100">
        <v>1</v>
      </c>
      <c r="J29" s="100">
        <v>1</v>
      </c>
      <c r="K29" s="100"/>
      <c r="L29" s="100">
        <v>1</v>
      </c>
      <c r="M29" s="65"/>
    </row>
    <row r="30" spans="1:15" ht="15">
      <c r="A30" s="101"/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62"/>
      <c r="N30" s="64"/>
      <c r="O30" s="64"/>
    </row>
    <row r="31" spans="1:15" ht="15">
      <c r="A31"/>
      <c r="B31" s="83"/>
      <c r="C31"/>
      <c r="D31"/>
      <c r="E31"/>
      <c r="F31"/>
      <c r="G31"/>
      <c r="H31"/>
      <c r="I31"/>
      <c r="J31"/>
      <c r="K31"/>
      <c r="L31"/>
      <c r="M31" s="62"/>
    </row>
    <row r="32" spans="1:15" ht="15">
      <c r="A32" s="84" t="s">
        <v>219</v>
      </c>
      <c r="B32" s="83"/>
      <c r="C32"/>
      <c r="D32"/>
      <c r="E32"/>
      <c r="F32"/>
      <c r="G32"/>
      <c r="H32"/>
      <c r="I32"/>
      <c r="J32"/>
      <c r="K32"/>
      <c r="L32"/>
    </row>
    <row r="33" spans="1:12">
      <c r="A33"/>
      <c r="B33" s="83"/>
      <c r="C33"/>
      <c r="D33"/>
      <c r="E33"/>
      <c r="F33"/>
      <c r="G33"/>
      <c r="H33"/>
      <c r="I33"/>
      <c r="J33"/>
      <c r="K33"/>
      <c r="L33"/>
    </row>
    <row r="34" spans="1:12">
      <c r="A34" s="89"/>
      <c r="B34" s="83"/>
      <c r="C34"/>
      <c r="D34"/>
      <c r="E34"/>
      <c r="F34"/>
      <c r="G34"/>
      <c r="H34"/>
      <c r="I34"/>
      <c r="J34"/>
      <c r="K34"/>
      <c r="L34"/>
    </row>
    <row r="35" spans="1:12">
      <c r="A35" s="64"/>
    </row>
    <row r="36" spans="1:12">
      <c r="A36" s="64"/>
    </row>
  </sheetData>
  <mergeCells count="4">
    <mergeCell ref="A6:L6"/>
    <mergeCell ref="C22:L22"/>
    <mergeCell ref="A3:K3"/>
    <mergeCell ref="A4:K4"/>
  </mergeCells>
  <hyperlinks>
    <hyperlink ref="M27" location="'3 FY Invoices 21_22'!R16" display="b" xr:uid="{743599E1-3189-48BF-BAC8-2A89C8E66327}"/>
    <hyperlink ref="A2" r:id="rId1" xr:uid="{630A923B-A9CB-41C9-A034-908E7FBE7B9A}"/>
    <hyperlink ref="K27" location="'3 FY Invoices 21_22'!P16" display="a" xr:uid="{80C98009-D4C2-41D0-A417-EE977B7BAC43}"/>
  </hyperlinks>
  <pageMargins left="0.5" right="0.5" top="0.5" bottom="0.5" header="0.25" footer="0.25"/>
  <pageSetup scale="72" firstPageNumber="8" orientation="landscape" useFirstPageNumber="1" horizontalDpi="300" verticalDpi="300" r:id="rId2"/>
  <headerFooter alignWithMargins="0">
    <oddFooter>&amp;L&amp;F
&amp;A&amp;R&amp;P of &amp;N</oddFooter>
  </headerFooter>
</worksheet>
</file>

<file path=docMetadata/LabelInfo.xml><?xml version="1.0" encoding="utf-8"?>
<clbl:labelList xmlns:clbl="http://schemas.microsoft.com/office/2020/mipLabelMetadata">
  <clbl:label id="{4ee02f04-be22-4396-a59f-8c217de79675}" enabled="1" method="Standard" siteId="{04339cb4-c4c5-4d63-b960-759c4de7f4e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1 Income</vt:lpstr>
      <vt:lpstr>2 Query- UNSG ARAM 0626</vt:lpstr>
      <vt:lpstr>Query-TEP</vt:lpstr>
      <vt:lpstr>Query-All Companies 21</vt:lpstr>
      <vt:lpstr>Query-All Companies</vt:lpstr>
      <vt:lpstr>3 FY Invoices 25_26</vt:lpstr>
      <vt:lpstr>4 Co_ET pivot</vt:lpstr>
      <vt:lpstr>5-7 query - all companies</vt:lpstr>
      <vt:lpstr>2018 Fee Recon</vt:lpstr>
      <vt:lpstr>8 2025_2026 Mass Formula</vt:lpstr>
      <vt:lpstr>'3 FY Invoices 25_26'!Print_Area</vt:lpstr>
      <vt:lpstr>'8 2025_2026 Mass Formula'!Print_Area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Liu, Anne</dc:creator>
  <cp:lastModifiedBy>Jacobo, Andrea</cp:lastModifiedBy>
  <cp:lastPrinted>2024-08-21T16:46:03Z</cp:lastPrinted>
  <dcterms:created xsi:type="dcterms:W3CDTF">2015-07-23T18:02:40Z</dcterms:created>
  <dcterms:modified xsi:type="dcterms:W3CDTF">2026-09-01T20:26:59Z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